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" yWindow="276" windowWidth="12384" windowHeight="8748" activeTab="0"/>
  </bookViews>
  <sheets>
    <sheet name="Tabelle" sheetId="1" r:id="rId1"/>
  </sheets>
  <definedNames>
    <definedName name="DISK_BK">'Tabelle'!$D$18</definedName>
    <definedName name="_xlnm.Print_Area" localSheetId="0">'Tabelle'!$A$1:$I$88</definedName>
    <definedName name="EP_ARA">'Tabelle'!#REF!</definedName>
    <definedName name="EP_ARA_Ableit">'Tabelle'!#REF!</definedName>
    <definedName name="EP_ARA_Nachreinig">'Tabelle'!#REF!</definedName>
    <definedName name="EP_Erschw_1">'Tabelle'!#REF!</definedName>
    <definedName name="EP_Erschw_2">'Tabelle'!#REF!</definedName>
    <definedName name="EP_Erschw_3">'Tabelle'!#REF!</definedName>
    <definedName name="EP_Erschw_4">'Tabelle'!#REF!</definedName>
    <definedName name="EP_HA">'Tabelle'!#REF!</definedName>
    <definedName name="EP_ON">'Tabelle'!#REF!</definedName>
    <definedName name="EP_PL">'Tabelle'!#REF!</definedName>
    <definedName name="EP_PS">'Tabelle'!#REF!</definedName>
    <definedName name="EP_TS">'Tabelle'!#REF!</definedName>
    <definedName name="Kost_ARA_baul">'Tabelle'!$F$14</definedName>
    <definedName name="Kost_PS_baul">'Tabelle'!$F$11</definedName>
    <definedName name="Kostant_ARA_baul">'Tabelle'!$H$26</definedName>
    <definedName name="Kostant_ARA_masch">'Tabelle'!$H$27</definedName>
    <definedName name="Kostant_Kanal">'Tabelle'!$H$22</definedName>
    <definedName name="Kostant_PS_baul">'Tabelle'!$H$23</definedName>
    <definedName name="Kostant_PS_masch">'Tabelle'!$H$24</definedName>
    <definedName name="Kostant_Pumpleit">'Tabelle'!$H$25</definedName>
    <definedName name="Nutz_ARA_baul">'Tabelle'!$D$14</definedName>
    <definedName name="Nutz_ARA_masch">'Tabelle'!$D$15</definedName>
    <definedName name="Nutz_Kanal">'Tabelle'!$D$10</definedName>
    <definedName name="Nutz_PS_baul">'Tabelle'!$D$11</definedName>
    <definedName name="Nutz_PS_masch">'Tabelle'!$D$12</definedName>
    <definedName name="Nutz_Pumpleit">'Tabelle'!$D$13</definedName>
    <definedName name="ON_DN">'Tabelle'!#REF!</definedName>
    <definedName name="PL_DN">'Tabelle'!#REF!</definedName>
    <definedName name="PS_Größen">'Tabelle'!#REF!</definedName>
    <definedName name="REIK_Fak_ARA">'Tabelle'!#REF!</definedName>
    <definedName name="REIK_Fak_Kanal">'Tabelle'!#REF!</definedName>
    <definedName name="REIK_Fak_PS">'Tabelle'!#REF!</definedName>
    <definedName name="REIK_Fak_Pumpleit">'Tabelle'!#REF!</definedName>
    <definedName name="Teuerung">'Tabelle'!$D$7</definedName>
    <definedName name="TS_DN">'Tabelle'!#REF!</definedName>
    <definedName name="TXT_Erschw_1">'Tabelle'!#REF!</definedName>
    <definedName name="TXT_Erschw_2">'Tabelle'!#REF!</definedName>
    <definedName name="TXT_Erschw_3">'Tabelle'!#REF!</definedName>
    <definedName name="TXT_Erschw_4">'Tabelle'!#REF!</definedName>
    <definedName name="Zeitraum">'Tabelle'!$D$5</definedName>
    <definedName name="Zinsfuß">'Tabelle'!$D$6</definedName>
  </definedNames>
  <calcPr calcMode="manual" fullCalcOnLoad="1"/>
</workbook>
</file>

<file path=xl/comments1.xml><?xml version="1.0" encoding="utf-8"?>
<comments xmlns="http://schemas.openxmlformats.org/spreadsheetml/2006/main">
  <authors>
    <author>Ein gesch?tzter Microsoft Office Anwender</author>
    <author>Dipl.-Ing. Reisner</author>
  </authors>
  <commentList>
    <comment ref="H29" authorId="0">
      <text>
        <r>
          <rPr>
            <sz val="8"/>
            <rFont val="Tahoma"/>
            <family val="0"/>
          </rPr>
          <t>Bitte Kurztext eingeben; erscheint in der Grafiklegende</t>
        </r>
      </text>
    </comment>
    <comment ref="B36" authorId="0">
      <text>
        <r>
          <rPr>
            <sz val="8"/>
            <rFont val="Tahoma"/>
            <family val="0"/>
          </rPr>
          <t>D.I. Reisner:
Hier die Gesamtkosten eintragen; Aufteilung baul. - masch- erfolgt automatisch!</t>
        </r>
      </text>
    </comment>
    <comment ref="B40" authorId="0">
      <text>
        <r>
          <rPr>
            <sz val="8"/>
            <rFont val="Tahoma"/>
            <family val="0"/>
          </rPr>
          <t>D.I. Reisner:
Hier die Gesamtkosten eintragen; Aufteilung baul. - masch- erfolgt automatisch!</t>
        </r>
      </text>
    </comment>
    <comment ref="H43" authorId="0">
      <text>
        <r>
          <rPr>
            <sz val="8"/>
            <rFont val="Tahoma"/>
            <family val="0"/>
          </rPr>
          <t>Bitte Kurztext eingeben; erscheint in der Grafiklegende</t>
        </r>
      </text>
    </comment>
    <comment ref="B50" authorId="0">
      <text>
        <r>
          <rPr>
            <sz val="8"/>
            <rFont val="Tahoma"/>
            <family val="0"/>
          </rPr>
          <t>D.I. Reisner:
Hier die Gesamtkosten eintragen; Aufteilung baul. - masch- erfolgt automatisch!</t>
        </r>
      </text>
    </comment>
    <comment ref="B54" authorId="0">
      <text>
        <r>
          <rPr>
            <sz val="8"/>
            <rFont val="Tahoma"/>
            <family val="0"/>
          </rPr>
          <t>D.I. Reisner:
Hier die Gesamtkosten eintragen; Aufteilung baul. - masch- erfolgt automatisch!</t>
        </r>
      </text>
    </comment>
    <comment ref="H57" authorId="0">
      <text>
        <r>
          <rPr>
            <sz val="8"/>
            <rFont val="Tahoma"/>
            <family val="0"/>
          </rPr>
          <t>Bitte Kurztext eingeben; erscheint in der Grafiklegende</t>
        </r>
      </text>
    </comment>
    <comment ref="B64" authorId="0">
      <text>
        <r>
          <rPr>
            <sz val="8"/>
            <rFont val="Tahoma"/>
            <family val="0"/>
          </rPr>
          <t>D.I. Reisner:
Hier die Gesamtkosten eintragen; Aufteilung baul. - masch- erfolgt automatisch!</t>
        </r>
      </text>
    </comment>
    <comment ref="B68" authorId="0">
      <text>
        <r>
          <rPr>
            <sz val="8"/>
            <rFont val="Tahoma"/>
            <family val="0"/>
          </rPr>
          <t>D.I. Reisner:
Hier die Gesamtkosten eintragen; Aufteilung baul. - masch- erfolgt automatisch!</t>
        </r>
      </text>
    </comment>
    <comment ref="D9" authorId="1">
      <text>
        <r>
          <rPr>
            <b/>
            <sz val="8"/>
            <rFont val="Tahoma"/>
            <family val="0"/>
          </rPr>
          <t>Dipl.-Ing. Reisner:</t>
        </r>
        <r>
          <rPr>
            <sz val="8"/>
            <rFont val="Tahoma"/>
            <family val="0"/>
          </rPr>
          <t xml:space="preserve">
Darf nicht unter 10 Jahre liegen</t>
        </r>
      </text>
    </comment>
    <comment ref="A1" authorId="1">
      <text>
        <r>
          <rPr>
            <b/>
            <sz val="8"/>
            <rFont val="Tahoma"/>
            <family val="0"/>
          </rPr>
          <t>Dipl.-Ing. Reisner:</t>
        </r>
        <r>
          <rPr>
            <sz val="8"/>
            <rFont val="Tahoma"/>
            <family val="0"/>
          </rPr>
          <t xml:space="preserve">
Titel eingeben</t>
        </r>
      </text>
    </comment>
  </commentList>
</comments>
</file>

<file path=xl/sharedStrings.xml><?xml version="1.0" encoding="utf-8"?>
<sst xmlns="http://schemas.openxmlformats.org/spreadsheetml/2006/main" count="78" uniqueCount="41">
  <si>
    <t>Gemeinde WILLWASSTUN - Ortsteil Objekt</t>
  </si>
  <si>
    <t>Ansätze für Kostenbarwertmethode</t>
  </si>
  <si>
    <t>Betrachtungszeitraum</t>
  </si>
  <si>
    <t>Preisbasis:</t>
  </si>
  <si>
    <t>Zinsfuß</t>
  </si>
  <si>
    <t>ohne Mehrwertsteuer</t>
  </si>
  <si>
    <t>Teuerungsrate</t>
  </si>
  <si>
    <t>Durchschnittliche Nutzungsdauer</t>
  </si>
  <si>
    <t>Kostenaufteilung</t>
  </si>
  <si>
    <t>Kanal</t>
  </si>
  <si>
    <t>Pumpschacht, baulich</t>
  </si>
  <si>
    <t>Pumpschacht, maschinell</t>
  </si>
  <si>
    <t>Pumpleitung</t>
  </si>
  <si>
    <t>Kläranlage, baulich</t>
  </si>
  <si>
    <t>Kläranlage, maschinell</t>
  </si>
  <si>
    <t>Faktor zur Errechnung des Barwertes der Betriebskosten (über den ganzen Betrachtungszeitraum)</t>
  </si>
  <si>
    <t>zum jetzigen Zeitpunkt:</t>
  </si>
  <si>
    <t>(Diskontierung)</t>
  </si>
  <si>
    <t>Faktoren der x. Reinvestition</t>
  </si>
  <si>
    <t>Summe</t>
  </si>
  <si>
    <t>Faktoren</t>
  </si>
  <si>
    <t xml:space="preserve">Variante: </t>
  </si>
  <si>
    <t>Haus-ARA</t>
  </si>
  <si>
    <t>Herstellung</t>
  </si>
  <si>
    <t>Betrieb pro Jahr</t>
  </si>
  <si>
    <t>Reinvestition</t>
  </si>
  <si>
    <t>Betrieb Gesamt</t>
  </si>
  <si>
    <t>Kostenbarwert</t>
  </si>
  <si>
    <t>GESAMTSUMME</t>
  </si>
  <si>
    <t>Pumpschacht</t>
  </si>
  <si>
    <t>baul.</t>
  </si>
  <si>
    <t>masch.</t>
  </si>
  <si>
    <t>Summe Pumpwerk</t>
  </si>
  <si>
    <t>Kläranlage</t>
  </si>
  <si>
    <t>Summe Kläranlage</t>
  </si>
  <si>
    <t>Anschluß</t>
  </si>
  <si>
    <t>Sonstiges</t>
  </si>
  <si>
    <t>Jahre</t>
  </si>
  <si>
    <t>IK+RK Kanal</t>
  </si>
  <si>
    <t>IK+RK ARA</t>
  </si>
  <si>
    <t>BK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</si>
</sst>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#,##0\ &quot;öS&quot;;\-#,##0\ &quot;öS&quot;"/>
    <numFmt numFmtId="171" formatCode="#,##0\ &quot;öS&quot;;[Red]\-#,##0\ &quot;öS&quot;"/>
    <numFmt numFmtId="172" formatCode="#,##0.00\ &quot;öS&quot;;\-#,##0.00\ &quot;öS&quot;"/>
    <numFmt numFmtId="173" formatCode="#,##0.00\ &quot;öS&quot;;[Red]\-#,##0.00\ &quot;öS&quot;"/>
    <numFmt numFmtId="174" formatCode="#,##0&quot; ÖS&quot;;&quot;-&quot;#,##0&quot; ÖS&quot;"/>
    <numFmt numFmtId="175" formatCode="#,##0&quot; ÖS&quot;;[Red]&quot;-&quot;#,##0&quot; ÖS&quot;"/>
    <numFmt numFmtId="176" formatCode="#,##0.00&quot; ÖS&quot;;&quot;-&quot;#,##0.00&quot; ÖS&quot;"/>
    <numFmt numFmtId="177" formatCode="#,##0.00&quot; ÖS&quot;;[Red]&quot;-&quot;#,##0.00&quot; ÖS&quot;"/>
    <numFmt numFmtId="178" formatCode="0.0000"/>
    <numFmt numFmtId="179" formatCode="0\ \a"/>
    <numFmt numFmtId="180" formatCode="#,##0.0;[Red]\-#,##0.0"/>
  </numFmts>
  <fonts count="18">
    <font>
      <sz val="8"/>
      <name val="Arial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b/>
      <sz val="8"/>
      <name val="Arial"/>
      <family val="0"/>
    </font>
    <font>
      <b/>
      <u val="single"/>
      <sz val="8"/>
      <name val="Arial"/>
      <family val="0"/>
    </font>
    <font>
      <sz val="4.5"/>
      <name val="Arial"/>
      <family val="0"/>
    </font>
    <font>
      <i/>
      <sz val="8"/>
      <name val="Arial"/>
      <family val="2"/>
    </font>
    <font>
      <b/>
      <sz val="8"/>
      <color indexed="48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i/>
      <sz val="8"/>
      <name val="Arial"/>
      <family val="2"/>
    </font>
    <font>
      <b/>
      <u val="single"/>
      <sz val="8"/>
      <color indexed="10"/>
      <name val="Arial"/>
      <family val="2"/>
    </font>
    <font>
      <b/>
      <u val="single"/>
      <sz val="8"/>
      <color indexed="17"/>
      <name val="Arial"/>
      <family val="2"/>
    </font>
    <font>
      <b/>
      <u val="single"/>
      <sz val="8"/>
      <color indexed="4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1" fontId="4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171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/>
    </xf>
    <xf numFmtId="170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9" fontId="0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9" fontId="0" fillId="0" borderId="0" xfId="17" applyFont="1" applyAlignment="1">
      <alignment/>
    </xf>
    <xf numFmtId="178" fontId="0" fillId="0" borderId="0" xfId="0" applyNumberFormat="1" applyFont="1" applyAlignment="1">
      <alignment/>
    </xf>
    <xf numFmtId="0" fontId="0" fillId="0" borderId="0" xfId="0" applyAlignment="1">
      <alignment horizontal="centerContinuous"/>
    </xf>
    <xf numFmtId="0" fontId="0" fillId="0" borderId="0" xfId="0" applyFont="1" applyAlignment="1">
      <alignment horizontal="centerContinuous"/>
    </xf>
    <xf numFmtId="170" fontId="0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centerContinuous"/>
    </xf>
    <xf numFmtId="3" fontId="0" fillId="0" borderId="0" xfId="0" applyNumberFormat="1" applyFont="1" applyAlignment="1">
      <alignment horizontal="centerContinuous"/>
    </xf>
    <xf numFmtId="38" fontId="0" fillId="0" borderId="0" xfId="15" applyNumberFormat="1" applyFont="1" applyAlignment="1">
      <alignment/>
    </xf>
    <xf numFmtId="38" fontId="0" fillId="0" borderId="1" xfId="15" applyNumberFormat="1" applyFont="1" applyBorder="1" applyAlignment="1">
      <alignment/>
    </xf>
    <xf numFmtId="38" fontId="0" fillId="0" borderId="0" xfId="0" applyNumberFormat="1" applyFont="1" applyAlignment="1">
      <alignment/>
    </xf>
    <xf numFmtId="38" fontId="5" fillId="0" borderId="0" xfId="0" applyNumberFormat="1" applyFont="1" applyAlignment="1">
      <alignment/>
    </xf>
    <xf numFmtId="171" fontId="0" fillId="0" borderId="0" xfId="0" applyNumberFormat="1" applyFont="1" applyAlignment="1">
      <alignment horizontal="centerContinuous"/>
    </xf>
    <xf numFmtId="178" fontId="0" fillId="0" borderId="0" xfId="0" applyNumberFormat="1" applyAlignment="1">
      <alignment horizontal="center"/>
    </xf>
    <xf numFmtId="178" fontId="0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71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 quotePrefix="1">
      <alignment horizontal="right"/>
    </xf>
    <xf numFmtId="38" fontId="0" fillId="2" borderId="0" xfId="15" applyNumberFormat="1" applyFont="1" applyFill="1" applyAlignment="1">
      <alignment/>
    </xf>
    <xf numFmtId="38" fontId="0" fillId="0" borderId="2" xfId="15" applyNumberFormat="1" applyFont="1" applyBorder="1" applyAlignment="1">
      <alignment/>
    </xf>
    <xf numFmtId="9" fontId="0" fillId="2" borderId="0" xfId="0" applyNumberFormat="1" applyFont="1" applyFill="1" applyAlignment="1">
      <alignment/>
    </xf>
    <xf numFmtId="38" fontId="0" fillId="0" borderId="0" xfId="15" applyNumberFormat="1" applyFont="1" applyFill="1" applyAlignment="1">
      <alignment/>
    </xf>
    <xf numFmtId="38" fontId="0" fillId="2" borderId="0" xfId="15" applyNumberFormat="1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2" borderId="0" xfId="0" applyFont="1" applyFill="1" applyAlignment="1">
      <alignment horizontal="centerContinuous"/>
    </xf>
    <xf numFmtId="0" fontId="0" fillId="2" borderId="0" xfId="0" applyFont="1" applyFill="1" applyAlignment="1">
      <alignment horizontal="left"/>
    </xf>
    <xf numFmtId="0" fontId="0" fillId="0" borderId="0" xfId="0" applyFont="1" applyAlignment="1">
      <alignment vertical="center"/>
    </xf>
    <xf numFmtId="171" fontId="0" fillId="0" borderId="0" xfId="0" applyNumberFormat="1" applyFont="1" applyAlignment="1">
      <alignment vertical="center"/>
    </xf>
    <xf numFmtId="0" fontId="8" fillId="0" borderId="2" xfId="0" applyFont="1" applyBorder="1" applyAlignment="1">
      <alignment horizontal="center" vertical="center"/>
    </xf>
    <xf numFmtId="3" fontId="8" fillId="0" borderId="2" xfId="0" applyNumberFormat="1" applyFont="1" applyBorder="1" applyAlignment="1">
      <alignment horizontal="center" vertical="center"/>
    </xf>
    <xf numFmtId="38" fontId="0" fillId="2" borderId="0" xfId="15" applyNumberFormat="1" applyFont="1" applyFill="1" applyAlignment="1">
      <alignment/>
    </xf>
    <xf numFmtId="38" fontId="0" fillId="0" borderId="0" xfId="15" applyNumberFormat="1" applyFont="1" applyBorder="1" applyAlignment="1">
      <alignment/>
    </xf>
    <xf numFmtId="0" fontId="0" fillId="0" borderId="2" xfId="0" applyFont="1" applyBorder="1" applyAlignment="1">
      <alignment vertical="center"/>
    </xf>
    <xf numFmtId="38" fontId="5" fillId="0" borderId="3" xfId="15" applyNumberFormat="1" applyFont="1" applyBorder="1" applyAlignment="1">
      <alignment/>
    </xf>
    <xf numFmtId="38" fontId="7" fillId="0" borderId="0" xfId="0" applyNumberFormat="1" applyFont="1" applyAlignment="1" quotePrefix="1">
      <alignment horizontal="right"/>
    </xf>
    <xf numFmtId="38" fontId="11" fillId="2" borderId="0" xfId="0" applyNumberFormat="1" applyFont="1" applyFill="1" applyAlignment="1">
      <alignment/>
    </xf>
    <xf numFmtId="38" fontId="10" fillId="2" borderId="0" xfId="0" applyNumberFormat="1" applyFont="1" applyFill="1" applyAlignment="1">
      <alignment/>
    </xf>
    <xf numFmtId="38" fontId="9" fillId="2" borderId="0" xfId="0" applyNumberFormat="1" applyFont="1" applyFill="1" applyAlignment="1">
      <alignment/>
    </xf>
    <xf numFmtId="0" fontId="14" fillId="0" borderId="0" xfId="0" applyFont="1" applyAlignment="1">
      <alignment/>
    </xf>
    <xf numFmtId="0" fontId="15" fillId="0" borderId="0" xfId="0" applyFont="1" applyFill="1" applyAlignment="1" quotePrefix="1">
      <alignment horizontal="left"/>
    </xf>
    <xf numFmtId="0" fontId="16" fillId="0" borderId="0" xfId="0" applyFont="1" applyAlignment="1" quotePrefix="1">
      <alignment horizontal="left"/>
    </xf>
    <xf numFmtId="0" fontId="1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25"/>
          <c:y val="0.00375"/>
          <c:w val="0.95975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Tabelle!$E$90</c:f>
              <c:strCache>
                <c:ptCount val="1"/>
                <c:pt idx="0">
                  <c:v>Haus-ARA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Tabelle!$E$91:$E$140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Tabelle!$E$143</c:f>
              <c:strCache>
                <c:ptCount val="1"/>
                <c:pt idx="0">
                  <c:v>Anschluß</c:v>
                </c:pt>
              </c:strCache>
            </c:strRef>
          </c:tx>
          <c:spPr>
            <a:ln w="12700">
              <a:solidFill>
                <a:srgbClr val="00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Tabelle!$E$144:$E$193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Tabelle!$E$198</c:f>
              <c:strCache>
                <c:ptCount val="1"/>
                <c:pt idx="0">
                  <c:v>Sonstiges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Tabelle!$E$199:$E$248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axId val="10530448"/>
        <c:axId val="27665169"/>
      </c:lineChart>
      <c:catAx>
        <c:axId val="105304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Jahre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7665169"/>
        <c:crosses val="autoZero"/>
        <c:auto val="0"/>
        <c:lblOffset val="100"/>
        <c:noMultiLvlLbl val="0"/>
      </c:catAx>
      <c:valAx>
        <c:axId val="2766516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€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crossAx val="10530448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7"/>
          <c:y val="0.48"/>
          <c:w val="0.20525"/>
          <c:h val="0.24"/>
        </c:manualLayout>
      </c:layout>
      <c:overlay val="0"/>
    </c:legend>
    <c:plotVisOnly val="0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0</xdr:rowOff>
    </xdr:from>
    <xdr:to>
      <xdr:col>8</xdr:col>
      <xdr:colOff>47625</xdr:colOff>
      <xdr:row>41</xdr:row>
      <xdr:rowOff>0</xdr:rowOff>
    </xdr:to>
    <xdr:sp>
      <xdr:nvSpPr>
        <xdr:cNvPr id="1" name="Rectangle 7"/>
        <xdr:cNvSpPr>
          <a:spLocks/>
        </xdr:cNvSpPr>
      </xdr:nvSpPr>
      <xdr:spPr>
        <a:xfrm>
          <a:off x="0" y="2105025"/>
          <a:ext cx="5419725" cy="1714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8</xdr:col>
      <xdr:colOff>38100</xdr:colOff>
      <xdr:row>55</xdr:row>
      <xdr:rowOff>9525</xdr:rowOff>
    </xdr:to>
    <xdr:sp>
      <xdr:nvSpPr>
        <xdr:cNvPr id="2" name="Rectangle 8"/>
        <xdr:cNvSpPr>
          <a:spLocks/>
        </xdr:cNvSpPr>
      </xdr:nvSpPr>
      <xdr:spPr>
        <a:xfrm>
          <a:off x="0" y="3990975"/>
          <a:ext cx="5410200" cy="1724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8</xdr:col>
      <xdr:colOff>57150</xdr:colOff>
      <xdr:row>69</xdr:row>
      <xdr:rowOff>9525</xdr:rowOff>
    </xdr:to>
    <xdr:sp>
      <xdr:nvSpPr>
        <xdr:cNvPr id="3" name="Rectangle 10"/>
        <xdr:cNvSpPr>
          <a:spLocks/>
        </xdr:cNvSpPr>
      </xdr:nvSpPr>
      <xdr:spPr>
        <a:xfrm>
          <a:off x="0" y="5876925"/>
          <a:ext cx="5429250" cy="1724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8</xdr:col>
      <xdr:colOff>28575</xdr:colOff>
      <xdr:row>14</xdr:row>
      <xdr:rowOff>133350</xdr:rowOff>
    </xdr:to>
    <xdr:sp>
      <xdr:nvSpPr>
        <xdr:cNvPr id="4" name="Rectangle 16"/>
        <xdr:cNvSpPr>
          <a:spLocks/>
        </xdr:cNvSpPr>
      </xdr:nvSpPr>
      <xdr:spPr>
        <a:xfrm>
          <a:off x="9525" y="285750"/>
          <a:ext cx="5391150" cy="1704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9525</xdr:rowOff>
    </xdr:from>
    <xdr:to>
      <xdr:col>7</xdr:col>
      <xdr:colOff>676275</xdr:colOff>
      <xdr:row>1</xdr:row>
      <xdr:rowOff>28575</xdr:rowOff>
    </xdr:to>
    <xdr:sp>
      <xdr:nvSpPr>
        <xdr:cNvPr id="5" name="Rectangle 17"/>
        <xdr:cNvSpPr>
          <a:spLocks/>
        </xdr:cNvSpPr>
      </xdr:nvSpPr>
      <xdr:spPr>
        <a:xfrm>
          <a:off x="200025" y="9525"/>
          <a:ext cx="5076825" cy="190500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69</xdr:row>
      <xdr:rowOff>85725</xdr:rowOff>
    </xdr:from>
    <xdr:to>
      <xdr:col>8</xdr:col>
      <xdr:colOff>76200</xdr:colOff>
      <xdr:row>87</xdr:row>
      <xdr:rowOff>123825</xdr:rowOff>
    </xdr:to>
    <xdr:graphicFrame>
      <xdr:nvGraphicFramePr>
        <xdr:cNvPr id="6" name="Chart 18"/>
        <xdr:cNvGraphicFramePr/>
      </xdr:nvGraphicFramePr>
      <xdr:xfrm>
        <a:off x="28575" y="7677150"/>
        <a:ext cx="5419725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9"/>
  <sheetViews>
    <sheetView showGridLines="0" showZeros="0" tabSelected="1" defaultGridColor="0" colorId="8" workbookViewId="0" topLeftCell="A1">
      <selection activeCell="B64" sqref="B64"/>
    </sheetView>
  </sheetViews>
  <sheetFormatPr defaultColWidth="12" defaultRowHeight="11.25" outlineLevelRow="1"/>
  <cols>
    <col min="1" max="1" width="2.5" style="4" customWidth="1"/>
    <col min="2" max="2" width="16.83203125" style="4" customWidth="1"/>
    <col min="3" max="3" width="7.16015625" style="2" customWidth="1"/>
    <col min="4" max="4" width="13.5" style="2" customWidth="1"/>
    <col min="5" max="5" width="13.5" style="5" customWidth="1"/>
    <col min="6" max="7" width="13.5" style="2" customWidth="1"/>
    <col min="8" max="8" width="13.5" style="3" customWidth="1"/>
    <col min="9" max="9" width="1.83203125" style="2" customWidth="1"/>
    <col min="10" max="10" width="13.5" style="2" customWidth="1"/>
    <col min="11" max="11" width="12.83203125" style="2" customWidth="1"/>
    <col min="12" max="16384" width="11.5" style="2" customWidth="1"/>
  </cols>
  <sheetData>
    <row r="1" spans="1:8" ht="13.5" customHeight="1">
      <c r="A1" s="41" t="s">
        <v>0</v>
      </c>
      <c r="B1" s="17"/>
      <c r="C1" s="17"/>
      <c r="D1" s="14"/>
      <c r="E1" s="14"/>
      <c r="F1" s="14"/>
      <c r="G1" s="23"/>
      <c r="H1" s="14"/>
    </row>
    <row r="2" spans="2:8" ht="8.25" customHeight="1">
      <c r="B2" s="2"/>
      <c r="D2" s="5"/>
      <c r="E2" s="2"/>
      <c r="G2" s="3"/>
      <c r="H2" s="2"/>
    </row>
    <row r="3" spans="1:10" ht="11.25">
      <c r="A3" s="55" t="s">
        <v>1</v>
      </c>
      <c r="B3"/>
      <c r="C3" s="1"/>
      <c r="D3" s="1"/>
      <c r="E3" s="2"/>
      <c r="H3" s="7"/>
      <c r="I3" s="7"/>
      <c r="J3" s="7"/>
    </row>
    <row r="4" spans="1:10" ht="6" customHeight="1">
      <c r="A4" s="2"/>
      <c r="B4" s="2"/>
      <c r="E4" s="2"/>
      <c r="H4" s="7"/>
      <c r="I4" s="7"/>
      <c r="J4" s="7"/>
    </row>
    <row r="5" spans="1:10" ht="11.25">
      <c r="A5" s="2"/>
      <c r="B5" s="2" t="s">
        <v>2</v>
      </c>
      <c r="D5" s="10">
        <v>50</v>
      </c>
      <c r="E5"/>
      <c r="F5"/>
      <c r="G5" s="5" t="s">
        <v>3</v>
      </c>
      <c r="H5" s="42">
        <v>2005</v>
      </c>
      <c r="I5" s="7"/>
      <c r="J5" s="7"/>
    </row>
    <row r="6" spans="1:10" ht="11.25">
      <c r="A6" s="2"/>
      <c r="B6" s="2" t="s">
        <v>4</v>
      </c>
      <c r="D6" s="33">
        <v>0.03</v>
      </c>
      <c r="E6"/>
      <c r="F6"/>
      <c r="G6"/>
      <c r="H6" s="5" t="s">
        <v>5</v>
      </c>
      <c r="I6" s="7"/>
      <c r="J6" s="7"/>
    </row>
    <row r="7" spans="1:10" ht="11.25">
      <c r="A7" s="2"/>
      <c r="B7" s="2" t="s">
        <v>6</v>
      </c>
      <c r="D7" s="33">
        <v>0</v>
      </c>
      <c r="E7" t="str">
        <f>IF(D7=0,"Keine Teuerung angesetzt!",0)</f>
        <v>Keine Teuerung angesetzt!</v>
      </c>
      <c r="H7" s="7"/>
      <c r="I7" s="7"/>
      <c r="J7" s="7"/>
    </row>
    <row r="8" spans="1:10" ht="6" customHeight="1">
      <c r="A8" s="2"/>
      <c r="B8" s="2"/>
      <c r="E8" s="2"/>
      <c r="H8" s="7"/>
      <c r="I8" s="7"/>
      <c r="J8" s="7"/>
    </row>
    <row r="9" spans="1:10" ht="11.25">
      <c r="A9" s="2"/>
      <c r="B9" s="2"/>
      <c r="C9" s="39"/>
      <c r="D9" s="40" t="s">
        <v>7</v>
      </c>
      <c r="E9" s="39"/>
      <c r="F9" s="39" t="s">
        <v>8</v>
      </c>
      <c r="G9" s="15"/>
      <c r="H9"/>
      <c r="I9"/>
      <c r="J9"/>
    </row>
    <row r="10" spans="1:10" ht="11.25">
      <c r="A10" s="2"/>
      <c r="B10" s="2" t="s">
        <v>9</v>
      </c>
      <c r="D10" s="10">
        <v>50</v>
      </c>
      <c r="E10" s="2"/>
      <c r="F10" s="9">
        <v>1</v>
      </c>
      <c r="G10" s="11"/>
      <c r="H10"/>
      <c r="I10"/>
      <c r="J10"/>
    </row>
    <row r="11" spans="1:10" ht="11.25">
      <c r="A11" s="2"/>
      <c r="B11" s="2" t="s">
        <v>10</v>
      </c>
      <c r="D11" s="10">
        <v>30</v>
      </c>
      <c r="E11" s="2"/>
      <c r="F11" s="33">
        <v>0.5</v>
      </c>
      <c r="G11" s="11"/>
      <c r="H11"/>
      <c r="I11"/>
      <c r="J11"/>
    </row>
    <row r="12" spans="1:10" ht="11.25">
      <c r="A12" s="2"/>
      <c r="B12" s="2" t="s">
        <v>11</v>
      </c>
      <c r="D12" s="10">
        <v>10</v>
      </c>
      <c r="E12" s="2"/>
      <c r="F12" s="9">
        <f>1-F11</f>
        <v>0.5</v>
      </c>
      <c r="G12" s="11"/>
      <c r="H12"/>
      <c r="I12"/>
      <c r="J12"/>
    </row>
    <row r="13" spans="1:10" ht="11.25">
      <c r="A13" s="2"/>
      <c r="B13" s="2" t="s">
        <v>12</v>
      </c>
      <c r="D13" s="10">
        <v>50</v>
      </c>
      <c r="E13" s="2"/>
      <c r="F13" s="9">
        <v>1</v>
      </c>
      <c r="G13" s="11"/>
      <c r="H13"/>
      <c r="I13"/>
      <c r="J13"/>
    </row>
    <row r="14" spans="1:10" ht="11.25">
      <c r="A14" s="2"/>
      <c r="B14" s="2" t="s">
        <v>13</v>
      </c>
      <c r="D14" s="10">
        <v>30</v>
      </c>
      <c r="E14" s="2"/>
      <c r="F14" s="33">
        <v>0.6</v>
      </c>
      <c r="G14"/>
      <c r="H14"/>
      <c r="I14"/>
      <c r="J14"/>
    </row>
    <row r="15" spans="1:10" ht="11.25">
      <c r="A15" s="2"/>
      <c r="B15" s="2" t="s">
        <v>14</v>
      </c>
      <c r="D15" s="10">
        <v>15</v>
      </c>
      <c r="E15" s="2"/>
      <c r="F15" s="9">
        <f>1-F14</f>
        <v>0.4</v>
      </c>
      <c r="G15" s="11"/>
      <c r="H15"/>
      <c r="I15"/>
      <c r="J15"/>
    </row>
    <row r="16" spans="1:8" ht="6" customHeight="1" hidden="1" outlineLevel="1">
      <c r="A16" s="2"/>
      <c r="B16" s="2"/>
      <c r="E16" s="2"/>
      <c r="F16"/>
      <c r="H16" s="2"/>
    </row>
    <row r="17" spans="1:10" ht="9.75" hidden="1" outlineLevel="1">
      <c r="A17"/>
      <c r="B17" t="s">
        <v>15</v>
      </c>
      <c r="C17"/>
      <c r="D17"/>
      <c r="E17"/>
      <c r="F17"/>
      <c r="H17" s="7"/>
      <c r="I17" s="7"/>
      <c r="J17" s="7"/>
    </row>
    <row r="18" spans="1:10" ht="9.75" hidden="1" outlineLevel="1">
      <c r="A18"/>
      <c r="B18" t="s">
        <v>16</v>
      </c>
      <c r="C18"/>
      <c r="D18" s="24">
        <f>(1+Teuerung)*(((1+Zinsfuß)^Zeitraum)-((1+Teuerung)^Zeitraum))/(((1+Zinsfuß)^Zeitraum)*(Zinsfuß-Teuerung))</f>
        <v>25.7297640070082</v>
      </c>
      <c r="E18" t="s">
        <v>17</v>
      </c>
      <c r="F18"/>
      <c r="H18" s="7"/>
      <c r="I18" s="7"/>
      <c r="J18" s="7"/>
    </row>
    <row r="19" spans="1:10" ht="9.75" hidden="1" outlineLevel="1">
      <c r="A19"/>
      <c r="B19"/>
      <c r="C19"/>
      <c r="D19"/>
      <c r="E19"/>
      <c r="F19"/>
      <c r="G19"/>
      <c r="H19"/>
      <c r="I19"/>
      <c r="J19"/>
    </row>
    <row r="20" spans="1:10" ht="9.75" hidden="1" outlineLevel="1">
      <c r="A20"/>
      <c r="B20"/>
      <c r="C20"/>
      <c r="D20" s="13" t="s">
        <v>18</v>
      </c>
      <c r="E20" s="13"/>
      <c r="F20" s="13"/>
      <c r="G20" s="14"/>
      <c r="H20" s="8" t="s">
        <v>19</v>
      </c>
      <c r="I20" s="14"/>
      <c r="J20"/>
    </row>
    <row r="21" spans="1:10" ht="9.75" hidden="1" outlineLevel="1">
      <c r="A21" s="2"/>
      <c r="B21" s="2"/>
      <c r="D21" s="8">
        <v>1</v>
      </c>
      <c r="E21" s="8">
        <v>2</v>
      </c>
      <c r="F21" s="8">
        <v>3</v>
      </c>
      <c r="G21" s="8">
        <v>4</v>
      </c>
      <c r="H21" s="15" t="s">
        <v>20</v>
      </c>
      <c r="I21" s="8"/>
      <c r="J21"/>
    </row>
    <row r="22" spans="1:10" ht="9.75" hidden="1" outlineLevel="1">
      <c r="A22" s="2"/>
      <c r="B22" s="2" t="str">
        <f aca="true" t="shared" si="0" ref="B22:B27">B10</f>
        <v>Kanal</v>
      </c>
      <c r="D22" s="25">
        <f>IF(D21*Nutz_Kanal&lt;Zeitraum,1/((1+Zinsfuß)^D10),0)</f>
        <v>0</v>
      </c>
      <c r="E22" s="25">
        <f>IF(E21*Nutz_Kanal&lt;Zeitraum,1/((1+Zinsfuß)^(E21*Nutz_Kanal)),0)</f>
        <v>0</v>
      </c>
      <c r="F22" s="25">
        <f>IF(F21*Nutz_Kanal&lt;Zeitraum,1/((1+Zinsfuß)^(F21*Nutz_Kanal)),0)</f>
        <v>0</v>
      </c>
      <c r="G22" s="25">
        <f>IF(G21*Nutz_Kanal&lt;Zeitraum,1/((1+Zinsfuß)^(G21*Nutz_Kanal)),0)</f>
        <v>0</v>
      </c>
      <c r="H22" s="25">
        <f aca="true" t="shared" si="1" ref="H22:H27">SUM(D22:G22)</f>
        <v>0</v>
      </c>
      <c r="I22" s="12"/>
      <c r="J22"/>
    </row>
    <row r="23" spans="1:10" ht="9.75" hidden="1" outlineLevel="1">
      <c r="A23" s="2"/>
      <c r="B23" s="2" t="str">
        <f t="shared" si="0"/>
        <v>Pumpschacht, baulich</v>
      </c>
      <c r="D23" s="25">
        <f>IF(D21*Nutz_PS_baul&lt;Zeitraum,1/((1+Zinsfuß)^(Nutz_PS_baul*D21)),0)</f>
        <v>0.4119867595159069</v>
      </c>
      <c r="E23" s="25">
        <f>IF(E21*Nutz_PS_baul&lt;Zeitraum,1/((1+Zinsfuß)^(Nutz_PS_baul*E21)),0)</f>
        <v>0</v>
      </c>
      <c r="F23" s="25">
        <f>IF(F21*Nutz_PS_baul&lt;Zeitraum,1/((1+Zinsfuß)^(Nutz_PS_baul*F21)),0)</f>
        <v>0</v>
      </c>
      <c r="G23" s="25">
        <f>IF(G21*Nutz_PS_baul&lt;Zeitraum,1/((1+Zinsfuß)^(Nutz_PS_baul*G21)),0)</f>
        <v>0</v>
      </c>
      <c r="H23" s="25">
        <f t="shared" si="1"/>
        <v>0.4119867595159069</v>
      </c>
      <c r="I23" s="12"/>
      <c r="J23"/>
    </row>
    <row r="24" spans="1:10" ht="9.75" hidden="1" outlineLevel="1">
      <c r="A24" s="2"/>
      <c r="B24" s="2" t="str">
        <f t="shared" si="0"/>
        <v>Pumpschacht, maschinell</v>
      </c>
      <c r="D24" s="25">
        <f>IF(D21*Nutz_PS_masch&lt;Zeitraum,1/((1+Zinsfuß)^(Nutz_PS_masch*D21)),0)</f>
        <v>0.7440939148967252</v>
      </c>
      <c r="E24" s="25">
        <f>IF(E21*Nutz_PS_masch&lt;Zeitraum,1/((1+Zinsfuß)^(Nutz_PS_masch*E21)),0)</f>
        <v>0.553675754186335</v>
      </c>
      <c r="F24" s="25">
        <f>IF(F21*Nutz_PS_masch&lt;Zeitraum,1/((1+Zinsfuß)^(Nutz_PS_masch*F21)),0)</f>
        <v>0.4119867595159069</v>
      </c>
      <c r="G24" s="25">
        <f>IF(G21*Nutz_PS_masch&lt;Zeitraum,1/((1+Zinsfuß)^(Nutz_PS_masch*G21)),0)</f>
        <v>0.30655684077380685</v>
      </c>
      <c r="H24" s="25">
        <f t="shared" si="1"/>
        <v>2.016313269372774</v>
      </c>
      <c r="I24" s="12"/>
      <c r="J24"/>
    </row>
    <row r="25" spans="1:10" ht="9.75" hidden="1" outlineLevel="1">
      <c r="A25" s="2"/>
      <c r="B25" s="2" t="str">
        <f t="shared" si="0"/>
        <v>Pumpleitung</v>
      </c>
      <c r="D25" s="25">
        <f>IF(D21*Nutz_Pumpleit&lt;Zeitraum,1/((1+Zinsfuß)^(Nutz_Pumpleit*D21)),0)</f>
        <v>0</v>
      </c>
      <c r="E25" s="25">
        <f>IF(E21*Nutz_Pumpleit&lt;Zeitraum,1/((1+Zinsfuß)^(Nutz_Pumpleit*E21)),0)</f>
        <v>0</v>
      </c>
      <c r="F25" s="25">
        <f>IF(F21*Nutz_Pumpleit&lt;Zeitraum,1/((1+Zinsfuß)^(Nutz_Pumpleit*F21)),0)</f>
        <v>0</v>
      </c>
      <c r="G25" s="25">
        <f>IF(G21*Nutz_Pumpleit&lt;Zeitraum,1/((1+Zinsfuß)^(Nutz_Pumpleit*G21)),0)</f>
        <v>0</v>
      </c>
      <c r="H25" s="25">
        <f t="shared" si="1"/>
        <v>0</v>
      </c>
      <c r="I25" s="12"/>
      <c r="J25"/>
    </row>
    <row r="26" spans="1:10" ht="9.75" hidden="1" outlineLevel="1">
      <c r="A26" s="2"/>
      <c r="B26" s="2" t="str">
        <f t="shared" si="0"/>
        <v>Kläranlage, baulich</v>
      </c>
      <c r="D26" s="25">
        <f>IF(D21*Nutz_ARA_baul&lt;Zeitraum,1/((1+Zinsfuß)^(Nutz_ARA_baul*D21)),0)</f>
        <v>0.4119867595159069</v>
      </c>
      <c r="E26" s="25">
        <f>IF(E21*Nutz_ARA_baul&lt;Zeitraum,1/((1+Zinsfuß)^(Nutz_ARA_baul*E21)),0)</f>
        <v>0</v>
      </c>
      <c r="F26" s="25">
        <f>IF(F21*Nutz_ARA_baul&lt;Zeitraum,1/((1+Zinsfuß)^(Nutz_ARA_baul*F21)),0)</f>
        <v>0</v>
      </c>
      <c r="G26" s="25">
        <f>IF(G21*Nutz_ARA_baul&lt;Zeitraum,1/((1+Zinsfuß)^(Nutz_ARA_baul*G21)),0)</f>
        <v>0</v>
      </c>
      <c r="H26" s="25">
        <f t="shared" si="1"/>
        <v>0.4119867595159069</v>
      </c>
      <c r="I26" s="12"/>
      <c r="J26"/>
    </row>
    <row r="27" spans="1:10" ht="9.75" hidden="1" outlineLevel="1">
      <c r="A27" s="2"/>
      <c r="B27" s="2" t="str">
        <f t="shared" si="0"/>
        <v>Kläranlage, maschinell</v>
      </c>
      <c r="D27" s="25">
        <f>IF(D21*Nutz_ARA_masch&lt;Zeitraum,1/((1+Zinsfuß)^(Nutz_ARA_masch*D21)),0)</f>
        <v>0.6418619473967176</v>
      </c>
      <c r="E27" s="25">
        <f>IF(E21*Nutz_ARA_masch&lt;Zeitraum,1/((1+Zinsfuß)^(Nutz_ARA_masch*E21)),0)</f>
        <v>0.4119867595159069</v>
      </c>
      <c r="F27" s="25">
        <f>IF(F21*Nutz_ARA_masch&lt;Zeitraum,1/((1+Zinsfuß)^(Nutz_ARA_masch*F21)),0)</f>
        <v>0.26443862376454325</v>
      </c>
      <c r="G27" s="25">
        <f>IF(G21*Nutz_ARA_masch&lt;Zeitraum,1/((1+Zinsfuß)^(Nutz_ARA_masch*G21)),0)</f>
        <v>0</v>
      </c>
      <c r="H27" s="25">
        <f t="shared" si="1"/>
        <v>1.3182873306771679</v>
      </c>
      <c r="I27" s="12"/>
      <c r="J27"/>
    </row>
    <row r="28" spans="1:8" ht="8.25" customHeight="1" collapsed="1">
      <c r="A28" s="2"/>
      <c r="B28" s="2"/>
      <c r="E28" s="2"/>
      <c r="H28" s="2"/>
    </row>
    <row r="29" spans="1:10" ht="11.25">
      <c r="A29" s="1">
        <v>1</v>
      </c>
      <c r="B29" s="56" t="s">
        <v>21</v>
      </c>
      <c r="C29" s="1"/>
      <c r="D29"/>
      <c r="E29"/>
      <c r="F29"/>
      <c r="G29" s="38"/>
      <c r="H29" s="52" t="s">
        <v>22</v>
      </c>
      <c r="I29" s="3"/>
      <c r="J29" s="3"/>
    </row>
    <row r="30" spans="1:10" ht="9" customHeight="1">
      <c r="A30" s="16"/>
      <c r="B30" s="1"/>
      <c r="C30" s="1"/>
      <c r="D30"/>
      <c r="E30" s="17"/>
      <c r="F30" s="18"/>
      <c r="G30" s="14"/>
      <c r="H30" s="2"/>
      <c r="I30" s="3"/>
      <c r="J30" s="3"/>
    </row>
    <row r="31" spans="2:10" s="43" customFormat="1" ht="12" customHeight="1">
      <c r="B31" s="49"/>
      <c r="C31" s="49"/>
      <c r="D31" s="45" t="s">
        <v>23</v>
      </c>
      <c r="E31" s="45" t="s">
        <v>24</v>
      </c>
      <c r="F31" s="46" t="s">
        <v>25</v>
      </c>
      <c r="G31" s="45" t="s">
        <v>26</v>
      </c>
      <c r="H31" s="45" t="s">
        <v>27</v>
      </c>
      <c r="I31" s="44"/>
      <c r="J31" s="44"/>
    </row>
    <row r="32" spans="2:10" s="43" customFormat="1" ht="12" customHeight="1">
      <c r="B32" s="37" t="s">
        <v>28</v>
      </c>
      <c r="C32" s="37"/>
      <c r="D32" s="32">
        <f>D33+D37+D41</f>
        <v>11000</v>
      </c>
      <c r="E32" s="32">
        <f>E33+E37+E41</f>
        <v>150</v>
      </c>
      <c r="F32" s="32">
        <f>F33+F37+F41</f>
        <v>7745.069879804112</v>
      </c>
      <c r="G32" s="32">
        <f>G33+G37+G41</f>
        <v>3859.46460105123</v>
      </c>
      <c r="H32" s="50">
        <f>H33+H37+H41</f>
        <v>22604.534480855342</v>
      </c>
      <c r="I32" s="44"/>
      <c r="J32" s="44"/>
    </row>
    <row r="33" spans="1:10" ht="11.25">
      <c r="A33" s="2"/>
      <c r="B33" s="2" t="s">
        <v>9</v>
      </c>
      <c r="D33" s="31">
        <v>1000</v>
      </c>
      <c r="E33" s="31"/>
      <c r="F33" s="19">
        <f>D33*Kostant_Kanal</f>
        <v>0</v>
      </c>
      <c r="G33" s="19">
        <f aca="true" t="shared" si="2" ref="G33:G41">E33*DISK_BK</f>
        <v>0</v>
      </c>
      <c r="H33" s="21">
        <f>D33+F33+G33</f>
        <v>1000</v>
      </c>
      <c r="I33" s="3"/>
      <c r="J33" s="3"/>
    </row>
    <row r="34" spans="1:10" ht="6" customHeight="1">
      <c r="A34" s="2"/>
      <c r="B34" s="2"/>
      <c r="D34" s="19"/>
      <c r="E34" s="19"/>
      <c r="F34" s="19">
        <f>D34*Kostant_Kanal</f>
        <v>0</v>
      </c>
      <c r="G34" s="19">
        <f t="shared" si="2"/>
        <v>0</v>
      </c>
      <c r="H34" s="2"/>
      <c r="I34" s="3"/>
      <c r="J34" s="3"/>
    </row>
    <row r="35" spans="1:10" ht="11.25">
      <c r="A35" s="2"/>
      <c r="B35" s="2" t="s">
        <v>29</v>
      </c>
      <c r="C35" s="36" t="s">
        <v>30</v>
      </c>
      <c r="D35" s="34">
        <f>B36*Kost_PS_baul</f>
        <v>0</v>
      </c>
      <c r="E35" s="47"/>
      <c r="F35" s="19">
        <f>D35*Kostant_PS_baul</f>
        <v>0</v>
      </c>
      <c r="G35" s="19">
        <f t="shared" si="2"/>
        <v>0</v>
      </c>
      <c r="H35" s="21"/>
      <c r="I35" s="3"/>
      <c r="J35" s="3"/>
    </row>
    <row r="36" spans="1:8" ht="11.25">
      <c r="A36" s="2"/>
      <c r="B36" s="35"/>
      <c r="C36" s="2" t="s">
        <v>31</v>
      </c>
      <c r="D36" s="34">
        <f>B36-D35</f>
        <v>0</v>
      </c>
      <c r="E36" s="34"/>
      <c r="F36" s="19">
        <f>D36*Kostant_PS_masch</f>
        <v>0</v>
      </c>
      <c r="G36" s="32"/>
      <c r="H36" s="21"/>
    </row>
    <row r="37" spans="1:8" ht="11.25">
      <c r="A37" s="2"/>
      <c r="B37" s="6" t="s">
        <v>32</v>
      </c>
      <c r="C37" s="6"/>
      <c r="D37" s="20">
        <f>SUM(D35:D36)</f>
        <v>0</v>
      </c>
      <c r="E37" s="20">
        <f>E35</f>
        <v>0</v>
      </c>
      <c r="F37" s="20">
        <f>SUM(F35:F36)</f>
        <v>0</v>
      </c>
      <c r="G37" s="19">
        <f t="shared" si="2"/>
        <v>0</v>
      </c>
      <c r="H37" s="21">
        <f>D37+F37+G37</f>
        <v>0</v>
      </c>
    </row>
    <row r="38" spans="1:8" ht="6" customHeight="1">
      <c r="A38" s="2"/>
      <c r="B38" s="2"/>
      <c r="D38" s="19"/>
      <c r="E38" s="19"/>
      <c r="F38" s="19">
        <f>D38*Kostant_Kanal</f>
        <v>0</v>
      </c>
      <c r="G38" s="19">
        <f t="shared" si="2"/>
        <v>0</v>
      </c>
      <c r="H38" s="2"/>
    </row>
    <row r="39" spans="1:8" ht="11.25">
      <c r="A39" s="2"/>
      <c r="B39" s="2" t="s">
        <v>33</v>
      </c>
      <c r="D39" s="34">
        <f>B40*Kost_ARA_baul</f>
        <v>6000</v>
      </c>
      <c r="E39" s="31">
        <v>150</v>
      </c>
      <c r="F39" s="19">
        <f>D39*Kostant_ARA_baul</f>
        <v>2471.9205570954414</v>
      </c>
      <c r="G39" s="19">
        <f t="shared" si="2"/>
        <v>3859.46460105123</v>
      </c>
      <c r="H39" s="21"/>
    </row>
    <row r="40" spans="1:8" ht="11.25">
      <c r="A40" s="2"/>
      <c r="B40" s="35">
        <v>10000</v>
      </c>
      <c r="D40" s="34">
        <f>B40-D39</f>
        <v>4000</v>
      </c>
      <c r="E40" s="34"/>
      <c r="F40" s="19">
        <f>D40*Kostant_ARA_masch</f>
        <v>5273.149322708671</v>
      </c>
      <c r="G40" s="32">
        <f t="shared" si="2"/>
        <v>0</v>
      </c>
      <c r="H40" s="21"/>
    </row>
    <row r="41" spans="1:8" ht="11.25">
      <c r="A41" s="2"/>
      <c r="B41" s="6" t="s">
        <v>34</v>
      </c>
      <c r="C41" s="6"/>
      <c r="D41" s="20">
        <f>SUM(D39:D40)</f>
        <v>10000</v>
      </c>
      <c r="E41" s="20">
        <f>E39</f>
        <v>150</v>
      </c>
      <c r="F41" s="20">
        <f>SUM(F39:F40)</f>
        <v>7745.069879804112</v>
      </c>
      <c r="G41" s="19">
        <f t="shared" si="2"/>
        <v>3859.46460105123</v>
      </c>
      <c r="H41" s="21">
        <f>D41+F41+G41</f>
        <v>21604.534480855342</v>
      </c>
    </row>
    <row r="42" spans="1:8" ht="13.5" customHeight="1">
      <c r="A42" s="2"/>
      <c r="B42" s="2"/>
      <c r="D42" s="19"/>
      <c r="E42" s="19"/>
      <c r="F42" s="19"/>
      <c r="G42" s="19"/>
      <c r="H42" s="2"/>
    </row>
    <row r="43" spans="1:8" ht="11.25">
      <c r="A43" s="1">
        <v>2</v>
      </c>
      <c r="B43" s="57" t="s">
        <v>21</v>
      </c>
      <c r="C43" s="1"/>
      <c r="D43"/>
      <c r="E43" s="38"/>
      <c r="F43" s="22"/>
      <c r="H43" s="53" t="s">
        <v>35</v>
      </c>
    </row>
    <row r="44" spans="1:8" ht="9" customHeight="1">
      <c r="A44" s="16"/>
      <c r="B44" s="1"/>
      <c r="C44" s="1"/>
      <c r="D44"/>
      <c r="E44" s="17"/>
      <c r="F44" s="18"/>
      <c r="G44" s="14"/>
      <c r="H44" s="2"/>
    </row>
    <row r="45" spans="1:8" ht="12" customHeight="1">
      <c r="A45" s="43"/>
      <c r="B45" s="49"/>
      <c r="C45" s="49"/>
      <c r="D45" s="45" t="s">
        <v>23</v>
      </c>
      <c r="E45" s="45" t="s">
        <v>24</v>
      </c>
      <c r="F45" s="46" t="s">
        <v>25</v>
      </c>
      <c r="G45" s="45" t="s">
        <v>26</v>
      </c>
      <c r="H45" s="45" t="s">
        <v>27</v>
      </c>
    </row>
    <row r="46" spans="1:8" ht="12" customHeight="1">
      <c r="A46" s="43"/>
      <c r="B46" s="37" t="s">
        <v>28</v>
      </c>
      <c r="C46" s="37"/>
      <c r="D46" s="32">
        <f>D47+D51+D55</f>
        <v>6000</v>
      </c>
      <c r="E46" s="32">
        <f>E47+E51+E55</f>
        <v>150</v>
      </c>
      <c r="F46" s="32">
        <f>F47+F51+F55</f>
        <v>6070.750072221703</v>
      </c>
      <c r="G46" s="32">
        <f>G47+G51+G55</f>
        <v>3859.4646010512297</v>
      </c>
      <c r="H46" s="50">
        <f>H47+H51+H55</f>
        <v>15930.214673272932</v>
      </c>
    </row>
    <row r="47" spans="1:8" ht="11.25">
      <c r="A47" s="2"/>
      <c r="B47" s="2" t="s">
        <v>9</v>
      </c>
      <c r="D47" s="31">
        <v>1000</v>
      </c>
      <c r="E47" s="31"/>
      <c r="F47" s="19">
        <f>D47*Kostant_Kanal</f>
        <v>0</v>
      </c>
      <c r="G47" s="19">
        <f>E47*DISK_BK</f>
        <v>0</v>
      </c>
      <c r="H47" s="21">
        <f>D47+F47+G47</f>
        <v>1000</v>
      </c>
    </row>
    <row r="48" spans="1:8" ht="6" customHeight="1">
      <c r="A48" s="2"/>
      <c r="B48" s="2"/>
      <c r="D48" s="19"/>
      <c r="E48" s="19"/>
      <c r="F48" s="19">
        <f>D48*Kostant_Kanal</f>
        <v>0</v>
      </c>
      <c r="G48" s="19">
        <f>E48*DISK_BK</f>
        <v>0</v>
      </c>
      <c r="H48" s="2"/>
    </row>
    <row r="49" spans="1:8" ht="11.25">
      <c r="A49" s="2"/>
      <c r="B49" s="2" t="s">
        <v>29</v>
      </c>
      <c r="C49" s="36" t="s">
        <v>30</v>
      </c>
      <c r="D49" s="34">
        <f>B50*Kost_PS_baul</f>
        <v>2500</v>
      </c>
      <c r="E49" s="47">
        <v>100</v>
      </c>
      <c r="F49" s="19">
        <f>D49*Kostant_PS_baul</f>
        <v>1029.9668987897674</v>
      </c>
      <c r="G49" s="19">
        <f>E49*DISK_BK</f>
        <v>2572.97640070082</v>
      </c>
      <c r="H49" s="21"/>
    </row>
    <row r="50" spans="1:8" ht="11.25">
      <c r="A50" s="2"/>
      <c r="B50" s="35">
        <v>5000</v>
      </c>
      <c r="C50" s="2" t="s">
        <v>31</v>
      </c>
      <c r="D50" s="34">
        <f>B50-D49</f>
        <v>2500</v>
      </c>
      <c r="E50" s="34"/>
      <c r="F50" s="19">
        <f>D50*Kostant_PS_masch</f>
        <v>5040.783173431935</v>
      </c>
      <c r="G50" s="32"/>
      <c r="H50" s="21"/>
    </row>
    <row r="51" spans="1:8" ht="11.25">
      <c r="A51" s="2"/>
      <c r="B51" s="6" t="s">
        <v>32</v>
      </c>
      <c r="C51" s="6"/>
      <c r="D51" s="20">
        <f>SUM(D49:D50)</f>
        <v>5000</v>
      </c>
      <c r="E51" s="20">
        <f>E49</f>
        <v>100</v>
      </c>
      <c r="F51" s="20">
        <f>SUM(F49:F50)</f>
        <v>6070.750072221703</v>
      </c>
      <c r="G51" s="19">
        <f>E51*DISK_BK</f>
        <v>2572.97640070082</v>
      </c>
      <c r="H51" s="21">
        <f>D51+F51+G51</f>
        <v>13643.726472922523</v>
      </c>
    </row>
    <row r="52" spans="1:8" ht="6" customHeight="1">
      <c r="A52" s="2"/>
      <c r="B52" s="2"/>
      <c r="D52" s="19"/>
      <c r="E52" s="19"/>
      <c r="F52" s="19">
        <f>D52*Kostant_Kanal</f>
        <v>0</v>
      </c>
      <c r="G52" s="19">
        <f>E52*DISK_BK</f>
        <v>0</v>
      </c>
      <c r="H52" s="2"/>
    </row>
    <row r="53" spans="1:8" ht="11.25">
      <c r="A53" s="2"/>
      <c r="B53" s="2" t="s">
        <v>33</v>
      </c>
      <c r="D53" s="34">
        <f>B54*Kost_ARA_baul</f>
        <v>0</v>
      </c>
      <c r="E53" s="31">
        <v>50</v>
      </c>
      <c r="F53" s="19">
        <f>D53*Kostant_ARA_baul</f>
        <v>0</v>
      </c>
      <c r="G53" s="19">
        <f>E53*DISK_BK</f>
        <v>1286.48820035041</v>
      </c>
      <c r="H53" s="21"/>
    </row>
    <row r="54" spans="1:8" ht="11.25">
      <c r="A54" s="2"/>
      <c r="B54" s="35"/>
      <c r="D54" s="34">
        <f>B54-D53</f>
        <v>0</v>
      </c>
      <c r="E54" s="34"/>
      <c r="F54" s="19">
        <f>D54*Kostant_ARA_masch</f>
        <v>0</v>
      </c>
      <c r="G54" s="32">
        <f>E54*DISK_BK</f>
        <v>0</v>
      </c>
      <c r="H54" s="21"/>
    </row>
    <row r="55" spans="1:8" ht="11.25">
      <c r="A55" s="2"/>
      <c r="B55" s="6" t="s">
        <v>34</v>
      </c>
      <c r="C55" s="6"/>
      <c r="D55" s="20">
        <f>SUM(D53:D54)</f>
        <v>0</v>
      </c>
      <c r="E55" s="20">
        <f>E53</f>
        <v>50</v>
      </c>
      <c r="F55" s="20">
        <f>SUM(F53:F54)</f>
        <v>0</v>
      </c>
      <c r="G55" s="19">
        <f>E55*DISK_BK</f>
        <v>1286.48820035041</v>
      </c>
      <c r="H55" s="21">
        <f>D55+F55+G55</f>
        <v>1286.48820035041</v>
      </c>
    </row>
    <row r="56" spans="1:8" ht="13.5" customHeight="1">
      <c r="A56" s="2"/>
      <c r="B56" s="2"/>
      <c r="D56" s="19"/>
      <c r="E56" s="19"/>
      <c r="F56" s="19"/>
      <c r="G56" s="19"/>
      <c r="H56" s="2"/>
    </row>
    <row r="57" spans="1:8" ht="11.25">
      <c r="A57" s="1">
        <v>3</v>
      </c>
      <c r="B57" s="58" t="s">
        <v>21</v>
      </c>
      <c r="C57" s="1"/>
      <c r="E57" s="38"/>
      <c r="F57" s="22"/>
      <c r="H57" s="54" t="s">
        <v>36</v>
      </c>
    </row>
    <row r="58" spans="1:8" ht="9" customHeight="1">
      <c r="A58" s="16"/>
      <c r="B58" s="1"/>
      <c r="C58" s="1"/>
      <c r="E58" s="17"/>
      <c r="F58" s="18"/>
      <c r="G58" s="14"/>
      <c r="H58" s="2"/>
    </row>
    <row r="59" spans="1:8" ht="12" customHeight="1">
      <c r="A59" s="43"/>
      <c r="B59" s="49"/>
      <c r="C59" s="49"/>
      <c r="D59" s="45" t="s">
        <v>23</v>
      </c>
      <c r="E59" s="45" t="s">
        <v>24</v>
      </c>
      <c r="F59" s="46" t="s">
        <v>25</v>
      </c>
      <c r="G59" s="45" t="s">
        <v>26</v>
      </c>
      <c r="H59" s="45" t="s">
        <v>27</v>
      </c>
    </row>
    <row r="60" spans="1:8" ht="12" customHeight="1">
      <c r="A60" s="43"/>
      <c r="B60" s="37" t="s">
        <v>28</v>
      </c>
      <c r="C60" s="37"/>
      <c r="D60" s="32">
        <f>D61+D65+D69</f>
        <v>8500</v>
      </c>
      <c r="E60" s="32">
        <f>E61+E65+E69</f>
        <v>45</v>
      </c>
      <c r="F60" s="32">
        <f>F61+F65+F69</f>
        <v>8499.050101110384</v>
      </c>
      <c r="G60" s="32">
        <f>G61+G65+G69</f>
        <v>1157.839380315369</v>
      </c>
      <c r="H60" s="50">
        <f>H61+H65+H69</f>
        <v>18156.889481425755</v>
      </c>
    </row>
    <row r="61" spans="1:8" ht="11.25">
      <c r="A61" s="2"/>
      <c r="B61" s="2" t="s">
        <v>9</v>
      </c>
      <c r="C61" s="2"/>
      <c r="D61" s="31">
        <v>1500</v>
      </c>
      <c r="E61" s="31"/>
      <c r="F61" s="19">
        <f>D61*Kostant_Kanal</f>
        <v>0</v>
      </c>
      <c r="G61" s="19">
        <f>E61*DISK_BK</f>
        <v>0</v>
      </c>
      <c r="H61" s="21">
        <f>D61+F61+G61</f>
        <v>1500</v>
      </c>
    </row>
    <row r="62" spans="1:8" ht="6" customHeight="1">
      <c r="A62" s="2"/>
      <c r="B62" s="2"/>
      <c r="D62" s="19"/>
      <c r="E62" s="19"/>
      <c r="F62" s="19">
        <f>D62*Kostant_Kanal</f>
        <v>0</v>
      </c>
      <c r="G62" s="19">
        <f>E62*DISK_BK</f>
        <v>0</v>
      </c>
      <c r="H62" s="2"/>
    </row>
    <row r="63" spans="1:8" ht="11.25">
      <c r="A63" s="2"/>
      <c r="B63" s="2" t="s">
        <v>29</v>
      </c>
      <c r="C63" s="36" t="s">
        <v>30</v>
      </c>
      <c r="D63" s="34">
        <f>B64*Kost_PS_baul</f>
        <v>3500</v>
      </c>
      <c r="E63" s="47">
        <v>45</v>
      </c>
      <c r="F63" s="19">
        <f>D63*Kostant_PS_baul</f>
        <v>1441.9536583056743</v>
      </c>
      <c r="G63" s="19">
        <f>E63*DISK_BK</f>
        <v>1157.839380315369</v>
      </c>
      <c r="H63" s="21"/>
    </row>
    <row r="64" spans="1:8" ht="11.25">
      <c r="A64" s="2"/>
      <c r="B64" s="35">
        <v>7000</v>
      </c>
      <c r="C64" s="2" t="s">
        <v>31</v>
      </c>
      <c r="D64" s="34">
        <f>B64-D63</f>
        <v>3500</v>
      </c>
      <c r="E64" s="34"/>
      <c r="F64" s="19">
        <f>D64*Kostant_PS_masch</f>
        <v>7057.096442804709</v>
      </c>
      <c r="G64" s="32"/>
      <c r="H64" s="21"/>
    </row>
    <row r="65" spans="1:8" ht="11.25">
      <c r="A65" s="2"/>
      <c r="B65" s="6" t="s">
        <v>32</v>
      </c>
      <c r="C65" s="6"/>
      <c r="D65" s="20">
        <f>SUM(D63:D64)</f>
        <v>7000</v>
      </c>
      <c r="E65" s="20">
        <f>E63</f>
        <v>45</v>
      </c>
      <c r="F65" s="20">
        <f>SUM(F63:F64)</f>
        <v>8499.050101110384</v>
      </c>
      <c r="G65" s="19">
        <f>E65*DISK_BK</f>
        <v>1157.839380315369</v>
      </c>
      <c r="H65" s="21">
        <f>D65+F65+G65</f>
        <v>16656.889481425755</v>
      </c>
    </row>
    <row r="66" spans="1:8" ht="6" customHeight="1">
      <c r="A66" s="2"/>
      <c r="B66" s="2"/>
      <c r="D66" s="19"/>
      <c r="E66" s="19"/>
      <c r="F66" s="19">
        <f>D66*Kostant_Kanal</f>
        <v>0</v>
      </c>
      <c r="G66" s="19">
        <f>E66*DISK_BK</f>
        <v>0</v>
      </c>
      <c r="H66" s="2"/>
    </row>
    <row r="67" spans="1:8" ht="11.25">
      <c r="A67" s="2"/>
      <c r="B67" s="2" t="s">
        <v>33</v>
      </c>
      <c r="C67" s="2"/>
      <c r="D67" s="34">
        <f>B68*Kost_ARA_baul</f>
        <v>0</v>
      </c>
      <c r="E67" s="31"/>
      <c r="F67" s="19">
        <f>D67*Kostant_ARA_baul</f>
        <v>0</v>
      </c>
      <c r="G67" s="19">
        <f>E67*DISK_BK</f>
        <v>0</v>
      </c>
      <c r="H67" s="21"/>
    </row>
    <row r="68" spans="1:8" ht="11.25">
      <c r="A68" s="2"/>
      <c r="B68" s="35"/>
      <c r="D68" s="34">
        <f>B68-D67</f>
        <v>0</v>
      </c>
      <c r="E68" s="34"/>
      <c r="F68" s="19">
        <f>D68*Kostant_ARA_masch</f>
        <v>0</v>
      </c>
      <c r="G68" s="32">
        <f>E68*DISK_BK</f>
        <v>0</v>
      </c>
      <c r="H68" s="21"/>
    </row>
    <row r="69" spans="1:8" ht="11.25">
      <c r="A69" s="2"/>
      <c r="B69" s="6" t="s">
        <v>34</v>
      </c>
      <c r="C69" s="6"/>
      <c r="D69" s="20">
        <f>SUM(D67:D68)</f>
        <v>0</v>
      </c>
      <c r="E69" s="20">
        <f>E67</f>
        <v>0</v>
      </c>
      <c r="F69" s="20">
        <f>SUM(F67:F68)</f>
        <v>0</v>
      </c>
      <c r="G69" s="19">
        <f>E69*DISK_BK</f>
        <v>0</v>
      </c>
      <c r="H69" s="21">
        <f>D69+F69+G69</f>
        <v>0</v>
      </c>
    </row>
    <row r="70" spans="1:8" ht="12" customHeight="1">
      <c r="A70" s="2"/>
      <c r="B70" s="2"/>
      <c r="D70" s="19"/>
      <c r="E70" s="19"/>
      <c r="F70" s="19"/>
      <c r="G70" s="19"/>
      <c r="H70" s="48"/>
    </row>
    <row r="71" spans="1:8" ht="11.25">
      <c r="A71" s="2"/>
      <c r="B71" s="2"/>
      <c r="D71" s="19"/>
      <c r="E71" s="19"/>
      <c r="F71" s="19"/>
      <c r="G71" s="19"/>
      <c r="H71" s="48"/>
    </row>
    <row r="72" spans="1:8" ht="11.25">
      <c r="A72" s="2"/>
      <c r="B72" s="2"/>
      <c r="D72" s="19"/>
      <c r="E72" s="19"/>
      <c r="F72" s="19"/>
      <c r="G72" s="19"/>
      <c r="H72" s="48"/>
    </row>
    <row r="73" spans="1:8" ht="9.75">
      <c r="A73" s="2"/>
      <c r="B73" s="2"/>
      <c r="D73" s="19"/>
      <c r="E73" s="19"/>
      <c r="F73" s="19"/>
      <c r="G73" s="19"/>
      <c r="H73" s="48"/>
    </row>
    <row r="74" spans="1:8" ht="9.75">
      <c r="A74" s="2"/>
      <c r="B74" s="2"/>
      <c r="D74" s="19"/>
      <c r="E74" s="19"/>
      <c r="F74" s="19"/>
      <c r="G74" s="19"/>
      <c r="H74" s="48"/>
    </row>
    <row r="75" spans="1:8" ht="9.75">
      <c r="A75" s="2"/>
      <c r="B75" s="2"/>
      <c r="D75" s="19"/>
      <c r="E75" s="19"/>
      <c r="F75" s="19"/>
      <c r="G75" s="19"/>
      <c r="H75" s="48"/>
    </row>
    <row r="76" spans="1:8" ht="9.75">
      <c r="A76" s="2"/>
      <c r="B76" s="2"/>
      <c r="D76" s="19"/>
      <c r="E76" s="19"/>
      <c r="F76" s="19"/>
      <c r="G76" s="19"/>
      <c r="H76" s="48"/>
    </row>
    <row r="77" spans="1:8" ht="9.75">
      <c r="A77" s="2"/>
      <c r="B77" s="2"/>
      <c r="D77" s="19"/>
      <c r="E77" s="19"/>
      <c r="F77" s="19"/>
      <c r="G77" s="19"/>
      <c r="H77" s="48"/>
    </row>
    <row r="78" spans="1:8" ht="9.75">
      <c r="A78" s="2"/>
      <c r="B78" s="2"/>
      <c r="D78" s="19"/>
      <c r="E78" s="19"/>
      <c r="F78" s="19"/>
      <c r="G78" s="19"/>
      <c r="H78" s="48"/>
    </row>
    <row r="79" spans="1:8" ht="9.75">
      <c r="A79" s="2"/>
      <c r="B79" s="2"/>
      <c r="D79" s="19"/>
      <c r="E79" s="19"/>
      <c r="F79" s="19"/>
      <c r="G79" s="19"/>
      <c r="H79" s="48"/>
    </row>
    <row r="80" spans="1:8" ht="9.75">
      <c r="A80" s="2"/>
      <c r="B80" s="2"/>
      <c r="D80" s="19"/>
      <c r="E80" s="19"/>
      <c r="F80" s="19"/>
      <c r="G80" s="19"/>
      <c r="H80" s="48"/>
    </row>
    <row r="81" spans="1:8" ht="9.75">
      <c r="A81" s="2"/>
      <c r="B81" s="2"/>
      <c r="D81" s="19"/>
      <c r="E81" s="19"/>
      <c r="F81" s="19"/>
      <c r="G81" s="19"/>
      <c r="H81" s="48"/>
    </row>
    <row r="82" spans="1:8" ht="9.75">
      <c r="A82" s="2"/>
      <c r="B82" s="2"/>
      <c r="D82" s="19"/>
      <c r="E82" s="19"/>
      <c r="F82" s="19"/>
      <c r="G82" s="19"/>
      <c r="H82" s="2"/>
    </row>
    <row r="83" spans="1:8" ht="9.75">
      <c r="A83" s="2"/>
      <c r="B83" s="2"/>
      <c r="D83" s="19"/>
      <c r="E83" s="19"/>
      <c r="F83" s="19"/>
      <c r="G83" s="19"/>
      <c r="H83" s="2"/>
    </row>
    <row r="84" spans="1:8" ht="9.75">
      <c r="A84" s="2"/>
      <c r="B84" s="2"/>
      <c r="D84" s="19"/>
      <c r="E84" s="19"/>
      <c r="F84" s="19"/>
      <c r="G84" s="19"/>
      <c r="H84" s="2"/>
    </row>
    <row r="85" spans="1:8" ht="9.75">
      <c r="A85" s="2"/>
      <c r="B85" s="2"/>
      <c r="D85" s="19"/>
      <c r="E85" s="19"/>
      <c r="F85" s="19"/>
      <c r="G85" s="19"/>
      <c r="H85" s="2"/>
    </row>
    <row r="86" spans="1:8" ht="9.75">
      <c r="A86" s="2"/>
      <c r="B86" s="2"/>
      <c r="D86" s="19"/>
      <c r="E86" s="19"/>
      <c r="F86" s="19"/>
      <c r="G86" s="19"/>
      <c r="H86" s="2"/>
    </row>
    <row r="87" spans="1:8" ht="9.75">
      <c r="A87" s="2"/>
      <c r="B87" s="2"/>
      <c r="D87" s="19"/>
      <c r="E87" s="19"/>
      <c r="F87" s="19"/>
      <c r="G87" s="19"/>
      <c r="H87" s="2"/>
    </row>
    <row r="90" spans="1:8" ht="8.25" customHeight="1" hidden="1" outlineLevel="1">
      <c r="A90" s="26" t="s">
        <v>37</v>
      </c>
      <c r="B90" s="29" t="s">
        <v>38</v>
      </c>
      <c r="C90" s="29" t="s">
        <v>39</v>
      </c>
      <c r="D90" s="29" t="s">
        <v>40</v>
      </c>
      <c r="E90" s="51" t="str">
        <f>H29</f>
        <v>Haus-ARA</v>
      </c>
      <c r="F90"/>
      <c r="G90"/>
      <c r="H90" s="30"/>
    </row>
    <row r="91" spans="1:8" ht="8.25" customHeight="1" hidden="1" outlineLevel="1">
      <c r="A91" s="26">
        <v>1</v>
      </c>
      <c r="B91" s="27">
        <f>D33+D37</f>
        <v>1000</v>
      </c>
      <c r="C91" s="27">
        <f>D41</f>
        <v>10000</v>
      </c>
      <c r="D91" s="28">
        <f aca="true" t="shared" si="3" ref="D91:D129">$E$32*(1/((1+Zinsfuß)^A91))</f>
        <v>145.63106796116506</v>
      </c>
      <c r="E91" s="27">
        <f>SUM(B91:D91)</f>
        <v>11145.631067961165</v>
      </c>
      <c r="F91"/>
      <c r="G91"/>
      <c r="H91" s="27"/>
    </row>
    <row r="92" spans="1:8" ht="8.25" customHeight="1" hidden="1" outlineLevel="1">
      <c r="A92" s="26">
        <v>2</v>
      </c>
      <c r="B92" s="27">
        <f aca="true" t="shared" si="4" ref="B92:B130">IF(OR((A91/Nutz_Kanal)=1,(A91/Nutz_Kanal)=2),((1/(1+Zinsfuß)^A91))*$D$33,0)+IF(OR((A91/Nutz_PS_baul)=1,(A91/Nutz_PS_baul)=2,(A91/Nutz_PS_baul)=3,(A91/Nutz_PS_baul)=4),((1/(1+Zinsfuß)^A91))*$D$35,0)+IF(OR((A91/Nutz_PS_masch)=1,(A91/Nutz_PS_masch)=2,(A91/Nutz_PS_masch)=3,(A91/Nutz_PS_masch)=4),((1/(1+Zinsfuß)^A91))*$D$36,0)</f>
        <v>0</v>
      </c>
      <c r="C92" s="27">
        <f aca="true" t="shared" si="5" ref="C92:C140">IF(OR(($A91/Nutz_ARA_baul)=1,($A91/Nutz_ARA_baul)=2,($A91/Nutz_ARA_baul)=3,($A91/Nutz_ARA_baul)=4),((1/(1+Zinsfuß)^$A91))*$D$39,0)+IF(OR(($A91/Nutz_ARA_masch)=1,($A91/Nutz_ARA_masch)=2,($A91/Nutz_ARA_masch)=3,($A91/Nutz_ARA_masch)=4,($A91/Nutz_ARA_masch)=5),((1/(1+Zinsfuß)^$A91))*($D$40),0)</f>
        <v>0</v>
      </c>
      <c r="D92" s="28">
        <f t="shared" si="3"/>
        <v>141.38938637006316</v>
      </c>
      <c r="E92" s="27">
        <f aca="true" t="shared" si="6" ref="E92:E107">E91+SUM(B92:D92)</f>
        <v>11287.020454331228</v>
      </c>
      <c r="F92"/>
      <c r="G92"/>
      <c r="H92"/>
    </row>
    <row r="93" spans="1:8" ht="8.25" customHeight="1" hidden="1" outlineLevel="1">
      <c r="A93" s="26">
        <v>3</v>
      </c>
      <c r="B93" s="27">
        <f t="shared" si="4"/>
        <v>0</v>
      </c>
      <c r="C93" s="27">
        <f t="shared" si="5"/>
        <v>0</v>
      </c>
      <c r="D93" s="28">
        <f t="shared" si="3"/>
        <v>137.27124890297395</v>
      </c>
      <c r="E93" s="27">
        <f t="shared" si="6"/>
        <v>11424.291703234203</v>
      </c>
      <c r="F93"/>
      <c r="G93"/>
      <c r="H93" s="27"/>
    </row>
    <row r="94" spans="1:8" ht="8.25" customHeight="1" hidden="1" outlineLevel="1">
      <c r="A94" s="26">
        <v>4</v>
      </c>
      <c r="B94" s="27">
        <f t="shared" si="4"/>
        <v>0</v>
      </c>
      <c r="C94" s="27">
        <f t="shared" si="5"/>
        <v>0</v>
      </c>
      <c r="D94" s="28">
        <f t="shared" si="3"/>
        <v>133.27305718735334</v>
      </c>
      <c r="E94" s="27">
        <f t="shared" si="6"/>
        <v>11557.564760421556</v>
      </c>
      <c r="F94"/>
      <c r="G94"/>
      <c r="H94" s="27"/>
    </row>
    <row r="95" spans="1:8" ht="8.25" customHeight="1" hidden="1" outlineLevel="1">
      <c r="A95" s="26">
        <v>5</v>
      </c>
      <c r="B95" s="27">
        <f t="shared" si="4"/>
        <v>0</v>
      </c>
      <c r="C95" s="27">
        <f t="shared" si="5"/>
        <v>0</v>
      </c>
      <c r="D95" s="28">
        <f t="shared" si="3"/>
        <v>129.39131765762463</v>
      </c>
      <c r="E95" s="27">
        <f t="shared" si="6"/>
        <v>11686.95607807918</v>
      </c>
      <c r="F95"/>
      <c r="G95"/>
      <c r="H95" s="27"/>
    </row>
    <row r="96" spans="1:8" ht="8.25" customHeight="1" hidden="1" outlineLevel="1">
      <c r="A96" s="26">
        <v>6</v>
      </c>
      <c r="B96" s="27">
        <f t="shared" si="4"/>
        <v>0</v>
      </c>
      <c r="C96" s="27">
        <f t="shared" si="5"/>
        <v>0</v>
      </c>
      <c r="D96" s="28">
        <f t="shared" si="3"/>
        <v>125.62263850254817</v>
      </c>
      <c r="E96" s="27">
        <f t="shared" si="6"/>
        <v>11812.578716581727</v>
      </c>
      <c r="F96"/>
      <c r="G96"/>
      <c r="H96" s="27"/>
    </row>
    <row r="97" spans="1:8" ht="8.25" customHeight="1" hidden="1" outlineLevel="1">
      <c r="A97" s="26">
        <v>7</v>
      </c>
      <c r="B97" s="27">
        <f t="shared" si="4"/>
        <v>0</v>
      </c>
      <c r="C97" s="27">
        <f t="shared" si="5"/>
        <v>0</v>
      </c>
      <c r="D97" s="28">
        <f t="shared" si="3"/>
        <v>121.96372670150306</v>
      </c>
      <c r="E97" s="27">
        <f t="shared" si="6"/>
        <v>11934.54244328323</v>
      </c>
      <c r="F97"/>
      <c r="G97"/>
      <c r="H97" s="27"/>
    </row>
    <row r="98" spans="1:8" ht="8.25" customHeight="1" hidden="1" outlineLevel="1">
      <c r="A98" s="26">
        <v>8</v>
      </c>
      <c r="B98" s="27">
        <f t="shared" si="4"/>
        <v>0</v>
      </c>
      <c r="C98" s="27">
        <f t="shared" si="5"/>
        <v>0</v>
      </c>
      <c r="D98" s="28">
        <f t="shared" si="3"/>
        <v>118.41138514709036</v>
      </c>
      <c r="E98" s="27">
        <f t="shared" si="6"/>
        <v>12052.95382843032</v>
      </c>
      <c r="F98"/>
      <c r="G98"/>
      <c r="H98" s="27"/>
    </row>
    <row r="99" spans="1:8" ht="8.25" customHeight="1" hidden="1" outlineLevel="1">
      <c r="A99" s="26">
        <v>9</v>
      </c>
      <c r="B99" s="27">
        <f t="shared" si="4"/>
        <v>0</v>
      </c>
      <c r="C99" s="27">
        <f t="shared" si="5"/>
        <v>0</v>
      </c>
      <c r="D99" s="28">
        <f t="shared" si="3"/>
        <v>114.96250985154404</v>
      </c>
      <c r="E99" s="27">
        <f t="shared" si="6"/>
        <v>12167.916338281864</v>
      </c>
      <c r="F99"/>
      <c r="G99"/>
      <c r="H99" s="27"/>
    </row>
    <row r="100" spans="1:8" ht="8.25" customHeight="1" hidden="1" outlineLevel="1">
      <c r="A100" s="26">
        <v>10</v>
      </c>
      <c r="B100" s="27">
        <f t="shared" si="4"/>
        <v>0</v>
      </c>
      <c r="C100" s="27">
        <f t="shared" si="5"/>
        <v>0</v>
      </c>
      <c r="D100" s="28">
        <f t="shared" si="3"/>
        <v>111.61408723450877</v>
      </c>
      <c r="E100" s="27">
        <f t="shared" si="6"/>
        <v>12279.530425516374</v>
      </c>
      <c r="F100"/>
      <c r="G100"/>
      <c r="H100" s="27"/>
    </row>
    <row r="101" spans="1:8" ht="8.25" customHeight="1" hidden="1" outlineLevel="1">
      <c r="A101" s="26">
        <v>11</v>
      </c>
      <c r="B101" s="27">
        <f t="shared" si="4"/>
        <v>0</v>
      </c>
      <c r="C101" s="27">
        <f t="shared" si="5"/>
        <v>0</v>
      </c>
      <c r="D101" s="28">
        <f t="shared" si="3"/>
        <v>108.36319148981434</v>
      </c>
      <c r="E101" s="27">
        <f t="shared" si="6"/>
        <v>12387.893617006188</v>
      </c>
      <c r="F101"/>
      <c r="G101"/>
      <c r="H101" s="27"/>
    </row>
    <row r="102" spans="1:8" ht="8.25" customHeight="1" hidden="1" outlineLevel="1">
      <c r="A102" s="26">
        <v>12</v>
      </c>
      <c r="B102" s="27">
        <f t="shared" si="4"/>
        <v>0</v>
      </c>
      <c r="C102" s="27">
        <f t="shared" si="5"/>
        <v>0</v>
      </c>
      <c r="D102" s="28">
        <f t="shared" si="3"/>
        <v>105.20698202894599</v>
      </c>
      <c r="E102" s="27">
        <f t="shared" si="6"/>
        <v>12493.100599035133</v>
      </c>
      <c r="F102"/>
      <c r="G102"/>
      <c r="H102" s="27"/>
    </row>
    <row r="103" spans="1:8" ht="8.25" customHeight="1" hidden="1" outlineLevel="1">
      <c r="A103" s="26">
        <v>13</v>
      </c>
      <c r="B103" s="27">
        <f t="shared" si="4"/>
        <v>0</v>
      </c>
      <c r="C103" s="27">
        <f t="shared" si="5"/>
        <v>0</v>
      </c>
      <c r="D103" s="28">
        <f t="shared" si="3"/>
        <v>102.1427009989767</v>
      </c>
      <c r="E103" s="27">
        <f t="shared" si="6"/>
        <v>12595.24330003411</v>
      </c>
      <c r="F103"/>
      <c r="G103"/>
      <c r="H103" s="27"/>
    </row>
    <row r="104" spans="1:8" ht="8.25" customHeight="1" hidden="1" outlineLevel="1">
      <c r="A104" s="26">
        <v>14</v>
      </c>
      <c r="B104" s="27">
        <f t="shared" si="4"/>
        <v>0</v>
      </c>
      <c r="C104" s="27">
        <f t="shared" si="5"/>
        <v>0</v>
      </c>
      <c r="D104" s="28">
        <f t="shared" si="3"/>
        <v>99.16767087279288</v>
      </c>
      <c r="E104" s="27">
        <f t="shared" si="6"/>
        <v>12694.410970906903</v>
      </c>
      <c r="F104"/>
      <c r="G104"/>
      <c r="H104" s="27"/>
    </row>
    <row r="105" spans="1:8" ht="8.25" customHeight="1" hidden="1" outlineLevel="1">
      <c r="A105" s="26">
        <v>15</v>
      </c>
      <c r="B105" s="27">
        <f t="shared" si="4"/>
        <v>0</v>
      </c>
      <c r="C105" s="27">
        <f t="shared" si="5"/>
        <v>0</v>
      </c>
      <c r="D105" s="28">
        <f t="shared" si="3"/>
        <v>96.27929210950765</v>
      </c>
      <c r="E105" s="27">
        <f t="shared" si="6"/>
        <v>12790.690263016411</v>
      </c>
      <c r="F105"/>
      <c r="G105"/>
      <c r="H105" s="27"/>
    </row>
    <row r="106" spans="1:8" ht="8.25" customHeight="1" hidden="1" outlineLevel="1">
      <c r="A106" s="26">
        <v>16</v>
      </c>
      <c r="B106" s="27">
        <f t="shared" si="4"/>
        <v>0</v>
      </c>
      <c r="C106" s="27">
        <f t="shared" si="5"/>
        <v>2567.4477895868704</v>
      </c>
      <c r="D106" s="28">
        <f t="shared" si="3"/>
        <v>93.47504088301716</v>
      </c>
      <c r="E106" s="27">
        <f t="shared" si="6"/>
        <v>15451.6130934863</v>
      </c>
      <c r="F106"/>
      <c r="G106"/>
      <c r="H106" s="27"/>
    </row>
    <row r="107" spans="1:8" ht="8.25" customHeight="1" hidden="1" outlineLevel="1">
      <c r="A107" s="26">
        <v>17</v>
      </c>
      <c r="B107" s="27">
        <f t="shared" si="4"/>
        <v>0</v>
      </c>
      <c r="C107" s="27">
        <f t="shared" si="5"/>
        <v>0</v>
      </c>
      <c r="D107" s="28">
        <f t="shared" si="3"/>
        <v>90.75246687671569</v>
      </c>
      <c r="E107" s="27">
        <f t="shared" si="6"/>
        <v>15542.365560363016</v>
      </c>
      <c r="F107"/>
      <c r="G107"/>
      <c r="H107" s="27"/>
    </row>
    <row r="108" spans="1:8" ht="8.25" customHeight="1" hidden="1" outlineLevel="1">
      <c r="A108" s="26">
        <v>18</v>
      </c>
      <c r="B108" s="27">
        <f t="shared" si="4"/>
        <v>0</v>
      </c>
      <c r="C108" s="27">
        <f t="shared" si="5"/>
        <v>0</v>
      </c>
      <c r="D108" s="28">
        <f t="shared" si="3"/>
        <v>88.10919114244241</v>
      </c>
      <c r="E108" s="27">
        <f aca="true" t="shared" si="7" ref="E108:E123">E107+SUM(B108:D108)</f>
        <v>15630.474751505459</v>
      </c>
      <c r="F108"/>
      <c r="G108"/>
      <c r="H108" s="27"/>
    </row>
    <row r="109" spans="1:8" ht="8.25" customHeight="1" hidden="1" outlineLevel="1">
      <c r="A109" s="26">
        <v>19</v>
      </c>
      <c r="B109" s="27">
        <f t="shared" si="4"/>
        <v>0</v>
      </c>
      <c r="C109" s="27">
        <f t="shared" si="5"/>
        <v>0</v>
      </c>
      <c r="D109" s="28">
        <f t="shared" si="3"/>
        <v>85.54290402178874</v>
      </c>
      <c r="E109" s="27">
        <f t="shared" si="7"/>
        <v>15716.017655527248</v>
      </c>
      <c r="F109"/>
      <c r="G109"/>
      <c r="H109" s="27"/>
    </row>
    <row r="110" spans="1:8" ht="8.25" customHeight="1" hidden="1" outlineLevel="1">
      <c r="A110" s="26">
        <v>20</v>
      </c>
      <c r="B110" s="27">
        <f t="shared" si="4"/>
        <v>0</v>
      </c>
      <c r="C110" s="27">
        <f t="shared" si="5"/>
        <v>0</v>
      </c>
      <c r="D110" s="28">
        <f t="shared" si="3"/>
        <v>83.05136312795024</v>
      </c>
      <c r="E110" s="27">
        <f t="shared" si="7"/>
        <v>15799.069018655198</v>
      </c>
      <c r="F110"/>
      <c r="G110"/>
      <c r="H110" s="27"/>
    </row>
    <row r="111" spans="1:8" ht="8.25" customHeight="1" hidden="1" outlineLevel="1">
      <c r="A111" s="26">
        <v>21</v>
      </c>
      <c r="B111" s="27">
        <f t="shared" si="4"/>
        <v>0</v>
      </c>
      <c r="C111" s="27">
        <f t="shared" si="5"/>
        <v>0</v>
      </c>
      <c r="D111" s="28">
        <f t="shared" si="3"/>
        <v>80.63239138635946</v>
      </c>
      <c r="E111" s="27">
        <f t="shared" si="7"/>
        <v>15879.701410041558</v>
      </c>
      <c r="F111"/>
      <c r="G111"/>
      <c r="H111" s="27"/>
    </row>
    <row r="112" spans="1:8" ht="8.25" customHeight="1" hidden="1" outlineLevel="1">
      <c r="A112" s="26">
        <v>22</v>
      </c>
      <c r="B112" s="27">
        <f t="shared" si="4"/>
        <v>0</v>
      </c>
      <c r="C112" s="27">
        <f t="shared" si="5"/>
        <v>0</v>
      </c>
      <c r="D112" s="28">
        <f t="shared" si="3"/>
        <v>78.28387513238783</v>
      </c>
      <c r="E112" s="27">
        <f t="shared" si="7"/>
        <v>15957.985285173945</v>
      </c>
      <c r="F112"/>
      <c r="G112"/>
      <c r="H112" s="27"/>
    </row>
    <row r="113" spans="1:8" ht="8.25" customHeight="1" hidden="1" outlineLevel="1">
      <c r="A113" s="26">
        <v>23</v>
      </c>
      <c r="B113" s="27">
        <f t="shared" si="4"/>
        <v>0</v>
      </c>
      <c r="C113" s="27">
        <f t="shared" si="5"/>
        <v>0</v>
      </c>
      <c r="D113" s="28">
        <f t="shared" si="3"/>
        <v>76.0037622644542</v>
      </c>
      <c r="E113" s="27">
        <f t="shared" si="7"/>
        <v>16033.9890474384</v>
      </c>
      <c r="F113"/>
      <c r="G113"/>
      <c r="H113" s="27"/>
    </row>
    <row r="114" spans="1:8" ht="8.25" customHeight="1" hidden="1" outlineLevel="1">
      <c r="A114" s="26">
        <v>24</v>
      </c>
      <c r="B114" s="27">
        <f t="shared" si="4"/>
        <v>0</v>
      </c>
      <c r="C114" s="27">
        <f t="shared" si="5"/>
        <v>0</v>
      </c>
      <c r="D114" s="28">
        <f t="shared" si="3"/>
        <v>73.79006045092642</v>
      </c>
      <c r="E114" s="27">
        <f t="shared" si="7"/>
        <v>16107.779107889326</v>
      </c>
      <c r="F114"/>
      <c r="G114"/>
      <c r="H114" s="27"/>
    </row>
    <row r="115" spans="1:8" ht="8.25" customHeight="1" hidden="1" outlineLevel="1">
      <c r="A115" s="26">
        <v>25</v>
      </c>
      <c r="B115" s="27">
        <f t="shared" si="4"/>
        <v>0</v>
      </c>
      <c r="C115" s="27">
        <f t="shared" si="5"/>
        <v>0</v>
      </c>
      <c r="D115" s="28">
        <f t="shared" si="3"/>
        <v>71.64083538924895</v>
      </c>
      <c r="E115" s="27">
        <f t="shared" si="7"/>
        <v>16179.419943278575</v>
      </c>
      <c r="F115"/>
      <c r="G115"/>
      <c r="H115" s="27"/>
    </row>
    <row r="116" spans="1:8" ht="8.25" customHeight="1" hidden="1" outlineLevel="1">
      <c r="A116" s="26">
        <v>26</v>
      </c>
      <c r="B116" s="27">
        <f t="shared" si="4"/>
        <v>0</v>
      </c>
      <c r="C116" s="27">
        <f t="shared" si="5"/>
        <v>0</v>
      </c>
      <c r="D116" s="28">
        <f t="shared" si="3"/>
        <v>69.55420911577568</v>
      </c>
      <c r="E116" s="27">
        <f t="shared" si="7"/>
        <v>16248.97415239435</v>
      </c>
      <c r="F116"/>
      <c r="G116"/>
      <c r="H116" s="27"/>
    </row>
    <row r="117" spans="1:8" ht="8.25" customHeight="1" hidden="1" outlineLevel="1">
      <c r="A117" s="26">
        <v>27</v>
      </c>
      <c r="B117" s="27">
        <f t="shared" si="4"/>
        <v>0</v>
      </c>
      <c r="C117" s="27">
        <f t="shared" si="5"/>
        <v>0</v>
      </c>
      <c r="D117" s="28">
        <f t="shared" si="3"/>
        <v>67.52835836483075</v>
      </c>
      <c r="E117" s="27">
        <f t="shared" si="7"/>
        <v>16316.502510759181</v>
      </c>
      <c r="F117"/>
      <c r="G117"/>
      <c r="H117" s="27"/>
    </row>
    <row r="118" spans="1:8" ht="8.25" customHeight="1" hidden="1" outlineLevel="1">
      <c r="A118" s="26">
        <v>28</v>
      </c>
      <c r="B118" s="27">
        <f t="shared" si="4"/>
        <v>0</v>
      </c>
      <c r="C118" s="27">
        <f t="shared" si="5"/>
        <v>0</v>
      </c>
      <c r="D118" s="28">
        <f t="shared" si="3"/>
        <v>65.56151297556384</v>
      </c>
      <c r="E118" s="27">
        <f t="shared" si="7"/>
        <v>16382.064023734745</v>
      </c>
      <c r="F118"/>
      <c r="G118"/>
      <c r="H118" s="27"/>
    </row>
    <row r="119" spans="1:8" ht="8.25" customHeight="1" hidden="1" outlineLevel="1">
      <c r="A119" s="26">
        <v>29</v>
      </c>
      <c r="B119" s="27">
        <f t="shared" si="4"/>
        <v>0</v>
      </c>
      <c r="C119" s="27">
        <f t="shared" si="5"/>
        <v>0</v>
      </c>
      <c r="D119" s="28">
        <f t="shared" si="3"/>
        <v>63.65195434520762</v>
      </c>
      <c r="E119" s="27">
        <f t="shared" si="7"/>
        <v>16445.715978079952</v>
      </c>
      <c r="F119"/>
      <c r="G119"/>
      <c r="H119" s="27"/>
    </row>
    <row r="120" spans="1:8" ht="8.25" customHeight="1" hidden="1" outlineLevel="1">
      <c r="A120" s="26">
        <v>30</v>
      </c>
      <c r="B120" s="27">
        <f t="shared" si="4"/>
        <v>0</v>
      </c>
      <c r="C120" s="27">
        <f t="shared" si="5"/>
        <v>0</v>
      </c>
      <c r="D120" s="28">
        <f t="shared" si="3"/>
        <v>61.79801392738604</v>
      </c>
      <c r="E120" s="27">
        <f t="shared" si="7"/>
        <v>16507.513992007338</v>
      </c>
      <c r="F120"/>
      <c r="G120"/>
      <c r="H120" s="27"/>
    </row>
    <row r="121" spans="1:8" ht="8.25" customHeight="1" hidden="1" outlineLevel="1">
      <c r="A121" s="26">
        <v>31</v>
      </c>
      <c r="B121" s="27">
        <f t="shared" si="4"/>
        <v>0</v>
      </c>
      <c r="C121" s="27">
        <f t="shared" si="5"/>
        <v>4119.8675951590685</v>
      </c>
      <c r="D121" s="28">
        <f t="shared" si="3"/>
        <v>59.99807177416119</v>
      </c>
      <c r="E121" s="27">
        <f t="shared" si="7"/>
        <v>20687.37965894057</v>
      </c>
      <c r="F121"/>
      <c r="G121"/>
      <c r="H121" s="27"/>
    </row>
    <row r="122" spans="1:8" ht="8.25" customHeight="1" hidden="1" outlineLevel="1">
      <c r="A122" s="26">
        <v>32</v>
      </c>
      <c r="B122" s="27">
        <f t="shared" si="4"/>
        <v>0</v>
      </c>
      <c r="C122" s="27">
        <f t="shared" si="5"/>
        <v>0</v>
      </c>
      <c r="D122" s="28">
        <f t="shared" si="3"/>
        <v>58.25055512054485</v>
      </c>
      <c r="E122" s="27">
        <f t="shared" si="7"/>
        <v>20745.63021406111</v>
      </c>
      <c r="F122"/>
      <c r="G122"/>
      <c r="H122" s="27"/>
    </row>
    <row r="123" spans="1:8" ht="8.25" customHeight="1" hidden="1" outlineLevel="1">
      <c r="A123" s="26">
        <v>33</v>
      </c>
      <c r="B123" s="27">
        <f t="shared" si="4"/>
        <v>0</v>
      </c>
      <c r="C123" s="27">
        <f t="shared" si="5"/>
        <v>0</v>
      </c>
      <c r="D123" s="28">
        <f t="shared" si="3"/>
        <v>56.55393701023772</v>
      </c>
      <c r="E123" s="27">
        <f t="shared" si="7"/>
        <v>20802.18415107135</v>
      </c>
      <c r="F123"/>
      <c r="G123"/>
      <c r="H123" s="27"/>
    </row>
    <row r="124" spans="1:8" ht="8.25" customHeight="1" hidden="1" outlineLevel="1">
      <c r="A124" s="26">
        <v>34</v>
      </c>
      <c r="B124" s="27">
        <f t="shared" si="4"/>
        <v>0</v>
      </c>
      <c r="C124" s="27">
        <f t="shared" si="5"/>
        <v>0</v>
      </c>
      <c r="D124" s="28">
        <f t="shared" si="3"/>
        <v>54.906734961395856</v>
      </c>
      <c r="E124" s="27">
        <f aca="true" t="shared" si="8" ref="E124:E129">E123+SUM(B124:D124)</f>
        <v>20857.090886032744</v>
      </c>
      <c r="F124"/>
      <c r="G124"/>
      <c r="H124" s="27"/>
    </row>
    <row r="125" spans="1:8" ht="8.25" customHeight="1" hidden="1" outlineLevel="1">
      <c r="A125" s="26">
        <v>35</v>
      </c>
      <c r="B125" s="27">
        <f t="shared" si="4"/>
        <v>0</v>
      </c>
      <c r="C125" s="27">
        <f t="shared" si="5"/>
        <v>0</v>
      </c>
      <c r="D125" s="28">
        <f t="shared" si="3"/>
        <v>53.3075096712581</v>
      </c>
      <c r="E125" s="27">
        <f t="shared" si="8"/>
        <v>20910.398395704</v>
      </c>
      <c r="F125"/>
      <c r="G125"/>
      <c r="H125" s="27"/>
    </row>
    <row r="126" spans="1:8" ht="8.25" customHeight="1" hidden="1" outlineLevel="1">
      <c r="A126" s="26">
        <v>36</v>
      </c>
      <c r="B126" s="27">
        <f t="shared" si="4"/>
        <v>0</v>
      </c>
      <c r="C126" s="27">
        <f t="shared" si="5"/>
        <v>0</v>
      </c>
      <c r="D126" s="28">
        <f t="shared" si="3"/>
        <v>51.754863758503014</v>
      </c>
      <c r="E126" s="27">
        <f t="shared" si="8"/>
        <v>20962.153259462502</v>
      </c>
      <c r="F126"/>
      <c r="G126"/>
      <c r="H126" s="27"/>
    </row>
    <row r="127" spans="1:8" ht="8.25" customHeight="1" hidden="1" outlineLevel="1">
      <c r="A127" s="26">
        <v>37</v>
      </c>
      <c r="B127" s="27">
        <f t="shared" si="4"/>
        <v>0</v>
      </c>
      <c r="C127" s="27">
        <f t="shared" si="5"/>
        <v>0</v>
      </c>
      <c r="D127" s="28">
        <f t="shared" si="3"/>
        <v>50.24744054223594</v>
      </c>
      <c r="E127" s="27">
        <f t="shared" si="8"/>
        <v>21012.40070000474</v>
      </c>
      <c r="F127"/>
      <c r="G127"/>
      <c r="H127" s="27"/>
    </row>
    <row r="128" spans="1:8" ht="8.25" customHeight="1" hidden="1" outlineLevel="1">
      <c r="A128" s="26">
        <v>38</v>
      </c>
      <c r="B128" s="27">
        <f t="shared" si="4"/>
        <v>0</v>
      </c>
      <c r="C128" s="27">
        <f t="shared" si="5"/>
        <v>0</v>
      </c>
      <c r="D128" s="28">
        <f t="shared" si="3"/>
        <v>48.78392285653975</v>
      </c>
      <c r="E128" s="27">
        <f t="shared" si="8"/>
        <v>21061.184622861278</v>
      </c>
      <c r="F128"/>
      <c r="G128"/>
      <c r="H128" s="27"/>
    </row>
    <row r="129" spans="1:8" ht="8.25" customHeight="1" hidden="1" outlineLevel="1">
      <c r="A129" s="26">
        <v>39</v>
      </c>
      <c r="B129" s="27">
        <f t="shared" si="4"/>
        <v>0</v>
      </c>
      <c r="C129" s="27">
        <f t="shared" si="5"/>
        <v>0</v>
      </c>
      <c r="D129" s="28">
        <f t="shared" si="3"/>
        <v>47.36303189955315</v>
      </c>
      <c r="E129" s="27">
        <f t="shared" si="8"/>
        <v>21108.54765476083</v>
      </c>
      <c r="F129"/>
      <c r="G129"/>
      <c r="H129" s="27"/>
    </row>
    <row r="130" spans="1:8" ht="8.25" customHeight="1" hidden="1" outlineLevel="1">
      <c r="A130" s="26">
        <v>40</v>
      </c>
      <c r="B130" s="27">
        <f t="shared" si="4"/>
        <v>0</v>
      </c>
      <c r="C130" s="27">
        <f t="shared" si="5"/>
        <v>0</v>
      </c>
      <c r="D130" s="28">
        <f aca="true" t="shared" si="9" ref="D130:D140">$E$32*(1/((1+Zinsfuß)^A130))</f>
        <v>45.983526116071026</v>
      </c>
      <c r="E130" s="27">
        <f aca="true" t="shared" si="10" ref="E130:E140">E129+SUM(B130:D130)</f>
        <v>21154.5311808769</v>
      </c>
      <c r="F130"/>
      <c r="G130"/>
      <c r="H130" s="27"/>
    </row>
    <row r="131" spans="1:5" ht="8.25" customHeight="1" hidden="1" outlineLevel="1">
      <c r="A131" s="26">
        <v>41</v>
      </c>
      <c r="C131" s="27">
        <f t="shared" si="5"/>
        <v>0</v>
      </c>
      <c r="D131" s="28">
        <f t="shared" si="9"/>
        <v>44.644200112690314</v>
      </c>
      <c r="E131" s="27">
        <f t="shared" si="10"/>
        <v>21199.17538098959</v>
      </c>
    </row>
    <row r="132" spans="1:5" ht="8.25" customHeight="1" hidden="1" outlineLevel="1">
      <c r="A132" s="26">
        <v>42</v>
      </c>
      <c r="C132" s="27">
        <f t="shared" si="5"/>
        <v>0</v>
      </c>
      <c r="D132" s="28">
        <f t="shared" si="9"/>
        <v>43.3438836045537</v>
      </c>
      <c r="E132" s="27">
        <f t="shared" si="10"/>
        <v>21242.519264594142</v>
      </c>
    </row>
    <row r="133" spans="1:5" ht="8.25" customHeight="1" hidden="1" outlineLevel="1">
      <c r="A133" s="26">
        <v>43</v>
      </c>
      <c r="C133" s="27">
        <f t="shared" si="5"/>
        <v>0</v>
      </c>
      <c r="D133" s="28">
        <f t="shared" si="9"/>
        <v>42.08144039277059</v>
      </c>
      <c r="E133" s="27">
        <f t="shared" si="10"/>
        <v>21284.60070498691</v>
      </c>
    </row>
    <row r="134" spans="1:5" ht="8.25" customHeight="1" hidden="1" outlineLevel="1">
      <c r="A134" s="26">
        <v>44</v>
      </c>
      <c r="C134" s="27">
        <f t="shared" si="5"/>
        <v>0</v>
      </c>
      <c r="D134" s="28">
        <f t="shared" si="9"/>
        <v>40.85576737162194</v>
      </c>
      <c r="E134" s="27">
        <f t="shared" si="10"/>
        <v>21325.45647235853</v>
      </c>
    </row>
    <row r="135" spans="1:5" ht="8.25" customHeight="1" hidden="1" outlineLevel="1">
      <c r="A135" s="26">
        <v>45</v>
      </c>
      <c r="C135" s="27">
        <f t="shared" si="5"/>
        <v>0</v>
      </c>
      <c r="D135" s="28">
        <f t="shared" si="9"/>
        <v>39.665793564681486</v>
      </c>
      <c r="E135" s="27">
        <f t="shared" si="10"/>
        <v>21365.12226592321</v>
      </c>
    </row>
    <row r="136" spans="1:5" ht="8.25" customHeight="1" hidden="1" outlineLevel="1">
      <c r="A136" s="26">
        <v>46</v>
      </c>
      <c r="C136" s="27">
        <f t="shared" si="5"/>
        <v>1057.754495058173</v>
      </c>
      <c r="D136" s="28">
        <f t="shared" si="9"/>
        <v>38.51047918901115</v>
      </c>
      <c r="E136" s="27">
        <f t="shared" si="10"/>
        <v>22461.387240170396</v>
      </c>
    </row>
    <row r="137" spans="1:5" ht="8.25" customHeight="1" hidden="1" outlineLevel="1">
      <c r="A137" s="26">
        <v>47</v>
      </c>
      <c r="C137" s="27">
        <f t="shared" si="5"/>
        <v>0</v>
      </c>
      <c r="D137" s="28">
        <f t="shared" si="9"/>
        <v>37.388814746612766</v>
      </c>
      <c r="E137" s="27">
        <f t="shared" si="10"/>
        <v>22498.77605491701</v>
      </c>
    </row>
    <row r="138" spans="1:5" ht="8.25" customHeight="1" hidden="1" outlineLevel="1">
      <c r="A138" s="26">
        <v>48</v>
      </c>
      <c r="C138" s="27">
        <f t="shared" si="5"/>
        <v>0</v>
      </c>
      <c r="D138" s="28">
        <f t="shared" si="9"/>
        <v>36.2998201423425</v>
      </c>
      <c r="E138" s="27">
        <f t="shared" si="10"/>
        <v>22535.075875059352</v>
      </c>
    </row>
    <row r="139" spans="1:5" ht="8.25" customHeight="1" hidden="1" outlineLevel="1">
      <c r="A139" s="26">
        <v>49</v>
      </c>
      <c r="C139" s="27">
        <f t="shared" si="5"/>
        <v>0</v>
      </c>
      <c r="D139" s="28">
        <f t="shared" si="9"/>
        <v>35.24254382751699</v>
      </c>
      <c r="E139" s="27">
        <f t="shared" si="10"/>
        <v>22570.31841888687</v>
      </c>
    </row>
    <row r="140" spans="1:5" ht="8.25" customHeight="1" hidden="1" outlineLevel="1">
      <c r="A140" s="26">
        <v>50</v>
      </c>
      <c r="C140" s="27">
        <f t="shared" si="5"/>
        <v>0</v>
      </c>
      <c r="D140" s="28">
        <f t="shared" si="9"/>
        <v>34.216061968463094</v>
      </c>
      <c r="E140" s="27">
        <f t="shared" si="10"/>
        <v>22604.53448085533</v>
      </c>
    </row>
    <row r="141" ht="8.25" customHeight="1" hidden="1" outlineLevel="1">
      <c r="D141" s="28">
        <f>SUM(D91:D140)</f>
        <v>3859.4646010512333</v>
      </c>
    </row>
    <row r="142" ht="8.25" customHeight="1" hidden="1" outlineLevel="1"/>
    <row r="143" spans="1:5" ht="8.25" customHeight="1" hidden="1" outlineLevel="1">
      <c r="A143" s="26" t="s">
        <v>37</v>
      </c>
      <c r="B143" s="29" t="s">
        <v>38</v>
      </c>
      <c r="C143" s="29" t="s">
        <v>39</v>
      </c>
      <c r="D143" s="29" t="s">
        <v>40</v>
      </c>
      <c r="E143" s="51" t="str">
        <f>H43</f>
        <v>Anschluß</v>
      </c>
    </row>
    <row r="144" spans="1:5" ht="8.25" customHeight="1" hidden="1" outlineLevel="1">
      <c r="A144" s="26">
        <v>1</v>
      </c>
      <c r="B144" s="27">
        <f>D47+D51</f>
        <v>6000</v>
      </c>
      <c r="C144" s="27">
        <f>D55</f>
        <v>0</v>
      </c>
      <c r="D144" s="28">
        <f aca="true" t="shared" si="11" ref="D144:D178">$E$46*(1/((1+Zinsfuß)^A144))</f>
        <v>145.63106796116506</v>
      </c>
      <c r="E144" s="27">
        <f>SUM(B144:D144)</f>
        <v>6145.631067961165</v>
      </c>
    </row>
    <row r="145" spans="1:5" ht="8.25" customHeight="1" hidden="1" outlineLevel="1">
      <c r="A145" s="26">
        <v>2</v>
      </c>
      <c r="B145" s="27">
        <f aca="true" t="shared" si="12" ref="B145:B193">IF(OR((A144/Nutz_Kanal)=1,(A144/Nutz_Kanal)=2),((1/(1+Zinsfuß)^A144))*$D$33,0)+IF(OR((A144/Nutz_PS_baul)=1,(A144/Nutz_PS_baul)=2,(A144/Nutz_PS_baul)=3,(A144/Nutz_PS_baul)=4),((1/(1+Zinsfuß)^A144))*$D$49,0)+IF(OR((A144/Nutz_PS_masch)=1,(A144/Nutz_PS_masch)=2,(A144/Nutz_PS_masch)=3,(A144/Nutz_PS_masch)=4),((1/(1+Zinsfuß)^A144))*$D$50,0)</f>
        <v>0</v>
      </c>
      <c r="C145" s="27">
        <f aca="true" t="shared" si="13" ref="C145:C183">IF(OR(($A144/Nutz_ARA_baul)=1,($A144/Nutz_ARA_baul)=2,($A144/Nutz_ARA_baul)=3,($A144/Nutz_ARA_baul)=4),((1/(1+Zinsfuß)^$A144))*$D$53,0)+IF(OR(($A144/Nutz_ARA_masch)=1,($A144/Nutz_ARA_masch)=2,($A144/Nutz_ARA_masch)=3,($A144/Nutz_ARA_masch)=4,($A144/Nutz_ARA_masch)=5),((1/(1+Zinsfuß)^$A144))*($D$54),0)</f>
        <v>0</v>
      </c>
      <c r="D145" s="28">
        <f t="shared" si="11"/>
        <v>141.38938637006316</v>
      </c>
      <c r="E145" s="27">
        <f aca="true" t="shared" si="14" ref="E145:E160">E144+SUM(B145:D145)</f>
        <v>6287.020454331228</v>
      </c>
    </row>
    <row r="146" spans="1:5" ht="8.25" customHeight="1" hidden="1" outlineLevel="1">
      <c r="A146" s="26">
        <v>3</v>
      </c>
      <c r="B146" s="27">
        <f t="shared" si="12"/>
        <v>0</v>
      </c>
      <c r="C146" s="27">
        <f t="shared" si="13"/>
        <v>0</v>
      </c>
      <c r="D146" s="28">
        <f t="shared" si="11"/>
        <v>137.27124890297395</v>
      </c>
      <c r="E146" s="27">
        <f t="shared" si="14"/>
        <v>6424.291703234202</v>
      </c>
    </row>
    <row r="147" spans="1:5" ht="8.25" customHeight="1" hidden="1" outlineLevel="1">
      <c r="A147" s="26">
        <v>4</v>
      </c>
      <c r="B147" s="27">
        <f t="shared" si="12"/>
        <v>0</v>
      </c>
      <c r="C147" s="27">
        <f t="shared" si="13"/>
        <v>0</v>
      </c>
      <c r="D147" s="28">
        <f t="shared" si="11"/>
        <v>133.27305718735334</v>
      </c>
      <c r="E147" s="27">
        <f t="shared" si="14"/>
        <v>6557.564760421556</v>
      </c>
    </row>
    <row r="148" spans="1:5" ht="8.25" customHeight="1" hidden="1" outlineLevel="1">
      <c r="A148" s="26">
        <v>5</v>
      </c>
      <c r="B148" s="27">
        <f t="shared" si="12"/>
        <v>0</v>
      </c>
      <c r="C148" s="27">
        <f t="shared" si="13"/>
        <v>0</v>
      </c>
      <c r="D148" s="28">
        <f t="shared" si="11"/>
        <v>129.39131765762463</v>
      </c>
      <c r="E148" s="27">
        <f t="shared" si="14"/>
        <v>6686.95607807918</v>
      </c>
    </row>
    <row r="149" spans="1:5" ht="8.25" customHeight="1" hidden="1" outlineLevel="1">
      <c r="A149" s="26">
        <v>6</v>
      </c>
      <c r="B149" s="27">
        <f t="shared" si="12"/>
        <v>0</v>
      </c>
      <c r="C149" s="27">
        <f t="shared" si="13"/>
        <v>0</v>
      </c>
      <c r="D149" s="28">
        <f t="shared" si="11"/>
        <v>125.62263850254817</v>
      </c>
      <c r="E149" s="27">
        <f t="shared" si="14"/>
        <v>6812.578716581728</v>
      </c>
    </row>
    <row r="150" spans="1:5" ht="8.25" customHeight="1" hidden="1" outlineLevel="1">
      <c r="A150" s="26">
        <v>7</v>
      </c>
      <c r="B150" s="27">
        <f t="shared" si="12"/>
        <v>0</v>
      </c>
      <c r="C150" s="27">
        <f t="shared" si="13"/>
        <v>0</v>
      </c>
      <c r="D150" s="28">
        <f t="shared" si="11"/>
        <v>121.96372670150306</v>
      </c>
      <c r="E150" s="27">
        <f t="shared" si="14"/>
        <v>6934.5424432832315</v>
      </c>
    </row>
    <row r="151" spans="1:5" ht="8.25" customHeight="1" hidden="1" outlineLevel="1">
      <c r="A151" s="26">
        <v>8</v>
      </c>
      <c r="B151" s="27">
        <f t="shared" si="12"/>
        <v>0</v>
      </c>
      <c r="C151" s="27">
        <f t="shared" si="13"/>
        <v>0</v>
      </c>
      <c r="D151" s="28">
        <f t="shared" si="11"/>
        <v>118.41138514709036</v>
      </c>
      <c r="E151" s="27">
        <f t="shared" si="14"/>
        <v>7052.953828430322</v>
      </c>
    </row>
    <row r="152" spans="1:5" ht="8.25" customHeight="1" hidden="1" outlineLevel="1">
      <c r="A152" s="26">
        <v>9</v>
      </c>
      <c r="B152" s="27">
        <f t="shared" si="12"/>
        <v>0</v>
      </c>
      <c r="C152" s="27">
        <f t="shared" si="13"/>
        <v>0</v>
      </c>
      <c r="D152" s="28">
        <f t="shared" si="11"/>
        <v>114.96250985154404</v>
      </c>
      <c r="E152" s="27">
        <f t="shared" si="14"/>
        <v>7167.916338281866</v>
      </c>
    </row>
    <row r="153" spans="1:5" ht="8.25" customHeight="1" hidden="1" outlineLevel="1">
      <c r="A153" s="26">
        <v>10</v>
      </c>
      <c r="B153" s="27">
        <f t="shared" si="12"/>
        <v>0</v>
      </c>
      <c r="C153" s="27">
        <f t="shared" si="13"/>
        <v>0</v>
      </c>
      <c r="D153" s="28">
        <f t="shared" si="11"/>
        <v>111.61408723450877</v>
      </c>
      <c r="E153" s="27">
        <f t="shared" si="14"/>
        <v>7279.530425516375</v>
      </c>
    </row>
    <row r="154" spans="1:5" ht="8.25" customHeight="1" hidden="1" outlineLevel="1">
      <c r="A154" s="26">
        <v>11</v>
      </c>
      <c r="B154" s="27">
        <f t="shared" si="12"/>
        <v>1860.234787241813</v>
      </c>
      <c r="C154" s="27">
        <f t="shared" si="13"/>
        <v>0</v>
      </c>
      <c r="D154" s="28">
        <f t="shared" si="11"/>
        <v>108.36319148981434</v>
      </c>
      <c r="E154" s="27">
        <f t="shared" si="14"/>
        <v>9248.128404248002</v>
      </c>
    </row>
    <row r="155" spans="1:5" ht="8.25" customHeight="1" hidden="1" outlineLevel="1">
      <c r="A155" s="26">
        <v>12</v>
      </c>
      <c r="B155" s="27">
        <f t="shared" si="12"/>
        <v>0</v>
      </c>
      <c r="C155" s="27">
        <f t="shared" si="13"/>
        <v>0</v>
      </c>
      <c r="D155" s="28">
        <f t="shared" si="11"/>
        <v>105.20698202894599</v>
      </c>
      <c r="E155" s="27">
        <f t="shared" si="14"/>
        <v>9353.335386276947</v>
      </c>
    </row>
    <row r="156" spans="1:5" ht="8.25" customHeight="1" hidden="1" outlineLevel="1">
      <c r="A156" s="26">
        <v>13</v>
      </c>
      <c r="B156" s="27">
        <f t="shared" si="12"/>
        <v>0</v>
      </c>
      <c r="C156" s="27">
        <f t="shared" si="13"/>
        <v>0</v>
      </c>
      <c r="D156" s="28">
        <f t="shared" si="11"/>
        <v>102.1427009989767</v>
      </c>
      <c r="E156" s="27">
        <f t="shared" si="14"/>
        <v>9455.478087275924</v>
      </c>
    </row>
    <row r="157" spans="1:5" ht="8.25" customHeight="1" hidden="1" outlineLevel="1">
      <c r="A157" s="26">
        <v>14</v>
      </c>
      <c r="B157" s="27">
        <f t="shared" si="12"/>
        <v>0</v>
      </c>
      <c r="C157" s="27">
        <f t="shared" si="13"/>
        <v>0</v>
      </c>
      <c r="D157" s="28">
        <f t="shared" si="11"/>
        <v>99.16767087279288</v>
      </c>
      <c r="E157" s="27">
        <f t="shared" si="14"/>
        <v>9554.645758148718</v>
      </c>
    </row>
    <row r="158" spans="1:5" ht="8.25" customHeight="1" hidden="1" outlineLevel="1">
      <c r="A158" s="26">
        <v>15</v>
      </c>
      <c r="B158" s="27">
        <f t="shared" si="12"/>
        <v>0</v>
      </c>
      <c r="C158" s="27">
        <f t="shared" si="13"/>
        <v>0</v>
      </c>
      <c r="D158" s="28">
        <f t="shared" si="11"/>
        <v>96.27929210950765</v>
      </c>
      <c r="E158" s="27">
        <f t="shared" si="14"/>
        <v>9650.925050258225</v>
      </c>
    </row>
    <row r="159" spans="1:5" ht="8.25" customHeight="1" hidden="1" outlineLevel="1">
      <c r="A159" s="26">
        <v>16</v>
      </c>
      <c r="B159" s="27">
        <f t="shared" si="12"/>
        <v>0</v>
      </c>
      <c r="C159" s="27">
        <f t="shared" si="13"/>
        <v>0</v>
      </c>
      <c r="D159" s="28">
        <f t="shared" si="11"/>
        <v>93.47504088301716</v>
      </c>
      <c r="E159" s="27">
        <f t="shared" si="14"/>
        <v>9744.400091141242</v>
      </c>
    </row>
    <row r="160" spans="1:5" ht="8.25" customHeight="1" hidden="1" outlineLevel="1">
      <c r="A160" s="26">
        <v>17</v>
      </c>
      <c r="B160" s="27">
        <f t="shared" si="12"/>
        <v>0</v>
      </c>
      <c r="C160" s="27">
        <f t="shared" si="13"/>
        <v>0</v>
      </c>
      <c r="D160" s="28">
        <f t="shared" si="11"/>
        <v>90.75246687671569</v>
      </c>
      <c r="E160" s="27">
        <f t="shared" si="14"/>
        <v>9835.152558017959</v>
      </c>
    </row>
    <row r="161" spans="1:5" ht="8.25" customHeight="1" hidden="1" outlineLevel="1">
      <c r="A161" s="26">
        <v>18</v>
      </c>
      <c r="B161" s="27">
        <f t="shared" si="12"/>
        <v>0</v>
      </c>
      <c r="C161" s="27">
        <f t="shared" si="13"/>
        <v>0</v>
      </c>
      <c r="D161" s="28">
        <f t="shared" si="11"/>
        <v>88.10919114244241</v>
      </c>
      <c r="E161" s="27">
        <f aca="true" t="shared" si="15" ref="E161:E176">E160+SUM(B161:D161)</f>
        <v>9923.261749160401</v>
      </c>
    </row>
    <row r="162" spans="1:5" ht="8.25" customHeight="1" hidden="1" outlineLevel="1">
      <c r="A162" s="26">
        <v>19</v>
      </c>
      <c r="B162" s="27">
        <f t="shared" si="12"/>
        <v>0</v>
      </c>
      <c r="C162" s="27">
        <f t="shared" si="13"/>
        <v>0</v>
      </c>
      <c r="D162" s="28">
        <f t="shared" si="11"/>
        <v>85.54290402178874</v>
      </c>
      <c r="E162" s="27">
        <f t="shared" si="15"/>
        <v>10008.804653182191</v>
      </c>
    </row>
    <row r="163" spans="1:5" ht="8.25" customHeight="1" hidden="1" outlineLevel="1">
      <c r="A163" s="26">
        <v>20</v>
      </c>
      <c r="B163" s="27">
        <f t="shared" si="12"/>
        <v>0</v>
      </c>
      <c r="C163" s="27">
        <f t="shared" si="13"/>
        <v>0</v>
      </c>
      <c r="D163" s="28">
        <f t="shared" si="11"/>
        <v>83.05136312795024</v>
      </c>
      <c r="E163" s="27">
        <f t="shared" si="15"/>
        <v>10091.856016310141</v>
      </c>
    </row>
    <row r="164" spans="1:5" ht="8.25" customHeight="1" hidden="1" outlineLevel="1">
      <c r="A164" s="26">
        <v>21</v>
      </c>
      <c r="B164" s="27">
        <f t="shared" si="12"/>
        <v>1384.1893854658374</v>
      </c>
      <c r="C164" s="27">
        <f t="shared" si="13"/>
        <v>0</v>
      </c>
      <c r="D164" s="28">
        <f t="shared" si="11"/>
        <v>80.63239138635946</v>
      </c>
      <c r="E164" s="27">
        <f t="shared" si="15"/>
        <v>11556.677793162338</v>
      </c>
    </row>
    <row r="165" spans="1:5" ht="8.25" customHeight="1" hidden="1" outlineLevel="1">
      <c r="A165" s="26">
        <v>22</v>
      </c>
      <c r="B165" s="27">
        <f t="shared" si="12"/>
        <v>0</v>
      </c>
      <c r="C165" s="27">
        <f t="shared" si="13"/>
        <v>0</v>
      </c>
      <c r="D165" s="28">
        <f t="shared" si="11"/>
        <v>78.28387513238783</v>
      </c>
      <c r="E165" s="27">
        <f t="shared" si="15"/>
        <v>11634.961668294725</v>
      </c>
    </row>
    <row r="166" spans="1:5" ht="8.25" customHeight="1" hidden="1" outlineLevel="1">
      <c r="A166" s="26">
        <v>23</v>
      </c>
      <c r="B166" s="27">
        <f t="shared" si="12"/>
        <v>0</v>
      </c>
      <c r="C166" s="27">
        <f t="shared" si="13"/>
        <v>0</v>
      </c>
      <c r="D166" s="28">
        <f t="shared" si="11"/>
        <v>76.0037622644542</v>
      </c>
      <c r="E166" s="27">
        <f t="shared" si="15"/>
        <v>11710.96543055918</v>
      </c>
    </row>
    <row r="167" spans="1:5" ht="8.25" customHeight="1" hidden="1" outlineLevel="1">
      <c r="A167" s="26">
        <v>24</v>
      </c>
      <c r="B167" s="27">
        <f t="shared" si="12"/>
        <v>0</v>
      </c>
      <c r="C167" s="27">
        <f t="shared" si="13"/>
        <v>0</v>
      </c>
      <c r="D167" s="28">
        <f t="shared" si="11"/>
        <v>73.79006045092642</v>
      </c>
      <c r="E167" s="27">
        <f t="shared" si="15"/>
        <v>11784.755491010106</v>
      </c>
    </row>
    <row r="168" spans="1:5" ht="8.25" customHeight="1" hidden="1" outlineLevel="1">
      <c r="A168" s="26">
        <v>25</v>
      </c>
      <c r="B168" s="27">
        <f t="shared" si="12"/>
        <v>0</v>
      </c>
      <c r="C168" s="27">
        <f t="shared" si="13"/>
        <v>0</v>
      </c>
      <c r="D168" s="28">
        <f t="shared" si="11"/>
        <v>71.64083538924895</v>
      </c>
      <c r="E168" s="27">
        <f t="shared" si="15"/>
        <v>11856.396326399356</v>
      </c>
    </row>
    <row r="169" spans="1:5" ht="8.25" customHeight="1" hidden="1" outlineLevel="1">
      <c r="A169" s="26">
        <v>26</v>
      </c>
      <c r="B169" s="27">
        <f t="shared" si="12"/>
        <v>0</v>
      </c>
      <c r="C169" s="27">
        <f t="shared" si="13"/>
        <v>0</v>
      </c>
      <c r="D169" s="28">
        <f t="shared" si="11"/>
        <v>69.55420911577568</v>
      </c>
      <c r="E169" s="27">
        <f t="shared" si="15"/>
        <v>11925.95053551513</v>
      </c>
    </row>
    <row r="170" spans="1:5" ht="8.25" customHeight="1" hidden="1" outlineLevel="1">
      <c r="A170" s="26">
        <v>27</v>
      </c>
      <c r="B170" s="27">
        <f t="shared" si="12"/>
        <v>0</v>
      </c>
      <c r="C170" s="27">
        <f t="shared" si="13"/>
        <v>0</v>
      </c>
      <c r="D170" s="28">
        <f t="shared" si="11"/>
        <v>67.52835836483075</v>
      </c>
      <c r="E170" s="27">
        <f t="shared" si="15"/>
        <v>11993.478893879961</v>
      </c>
    </row>
    <row r="171" spans="1:5" ht="8.25" customHeight="1" hidden="1" outlineLevel="1">
      <c r="A171" s="26">
        <v>28</v>
      </c>
      <c r="B171" s="27">
        <f t="shared" si="12"/>
        <v>0</v>
      </c>
      <c r="C171" s="27">
        <f t="shared" si="13"/>
        <v>0</v>
      </c>
      <c r="D171" s="28">
        <f t="shared" si="11"/>
        <v>65.56151297556384</v>
      </c>
      <c r="E171" s="27">
        <f t="shared" si="15"/>
        <v>12059.040406855525</v>
      </c>
    </row>
    <row r="172" spans="1:5" ht="8.25" customHeight="1" hidden="1" outlineLevel="1">
      <c r="A172" s="26">
        <v>29</v>
      </c>
      <c r="B172" s="27">
        <f t="shared" si="12"/>
        <v>0</v>
      </c>
      <c r="C172" s="27">
        <f t="shared" si="13"/>
        <v>0</v>
      </c>
      <c r="D172" s="28">
        <f t="shared" si="11"/>
        <v>63.65195434520762</v>
      </c>
      <c r="E172" s="27">
        <f t="shared" si="15"/>
        <v>12122.692361200732</v>
      </c>
    </row>
    <row r="173" spans="1:5" ht="8.25" customHeight="1" hidden="1" outlineLevel="1">
      <c r="A173" s="26">
        <v>30</v>
      </c>
      <c r="B173" s="27">
        <f t="shared" si="12"/>
        <v>0</v>
      </c>
      <c r="C173" s="27">
        <f t="shared" si="13"/>
        <v>0</v>
      </c>
      <c r="D173" s="28">
        <f t="shared" si="11"/>
        <v>61.79801392738604</v>
      </c>
      <c r="E173" s="27">
        <f t="shared" si="15"/>
        <v>12184.490375128118</v>
      </c>
    </row>
    <row r="174" spans="1:5" ht="8.25" customHeight="1" hidden="1" outlineLevel="1">
      <c r="A174" s="26">
        <v>31</v>
      </c>
      <c r="B174" s="27">
        <f t="shared" si="12"/>
        <v>2059.9337975795347</v>
      </c>
      <c r="C174" s="27">
        <f t="shared" si="13"/>
        <v>0</v>
      </c>
      <c r="D174" s="28">
        <f t="shared" si="11"/>
        <v>59.99807177416119</v>
      </c>
      <c r="E174" s="27">
        <f t="shared" si="15"/>
        <v>14304.422244481815</v>
      </c>
    </row>
    <row r="175" spans="1:5" ht="8.25" customHeight="1" hidden="1" outlineLevel="1">
      <c r="A175" s="26">
        <v>32</v>
      </c>
      <c r="B175" s="27">
        <f t="shared" si="12"/>
        <v>0</v>
      </c>
      <c r="C175" s="27">
        <f t="shared" si="13"/>
        <v>0</v>
      </c>
      <c r="D175" s="28">
        <f t="shared" si="11"/>
        <v>58.25055512054485</v>
      </c>
      <c r="E175" s="27">
        <f t="shared" si="15"/>
        <v>14362.67279960236</v>
      </c>
    </row>
    <row r="176" spans="1:5" ht="8.25" customHeight="1" hidden="1" outlineLevel="1">
      <c r="A176" s="26">
        <v>33</v>
      </c>
      <c r="B176" s="27">
        <f t="shared" si="12"/>
        <v>0</v>
      </c>
      <c r="C176" s="27">
        <f t="shared" si="13"/>
        <v>0</v>
      </c>
      <c r="D176" s="28">
        <f t="shared" si="11"/>
        <v>56.55393701023772</v>
      </c>
      <c r="E176" s="27">
        <f t="shared" si="15"/>
        <v>14419.226736612598</v>
      </c>
    </row>
    <row r="177" spans="1:5" ht="8.25" customHeight="1" hidden="1" outlineLevel="1">
      <c r="A177" s="26">
        <v>34</v>
      </c>
      <c r="B177" s="27">
        <f t="shared" si="12"/>
        <v>0</v>
      </c>
      <c r="C177" s="27">
        <f t="shared" si="13"/>
        <v>0</v>
      </c>
      <c r="D177" s="28">
        <f t="shared" si="11"/>
        <v>54.906734961395856</v>
      </c>
      <c r="E177" s="27">
        <f>E176+SUM(B177:D177)</f>
        <v>14474.133471573994</v>
      </c>
    </row>
    <row r="178" spans="1:5" ht="8.25" customHeight="1" hidden="1" outlineLevel="1">
      <c r="A178" s="26">
        <v>35</v>
      </c>
      <c r="B178" s="27">
        <f t="shared" si="12"/>
        <v>0</v>
      </c>
      <c r="C178" s="27">
        <f t="shared" si="13"/>
        <v>0</v>
      </c>
      <c r="D178" s="28">
        <f t="shared" si="11"/>
        <v>53.3075096712581</v>
      </c>
      <c r="E178" s="27">
        <f>E177+SUM(B178:D178)</f>
        <v>14527.440981245252</v>
      </c>
    </row>
    <row r="179" spans="1:5" ht="8.25" customHeight="1" hidden="1" outlineLevel="1">
      <c r="A179" s="26">
        <v>36</v>
      </c>
      <c r="B179" s="27">
        <f t="shared" si="12"/>
        <v>0</v>
      </c>
      <c r="C179" s="27">
        <f t="shared" si="13"/>
        <v>0</v>
      </c>
      <c r="D179" s="28">
        <f aca="true" t="shared" si="16" ref="D179:D193">$E$46*(1/((1+Zinsfuß)^A179))</f>
        <v>51.754863758503014</v>
      </c>
      <c r="E179" s="27">
        <f aca="true" t="shared" si="17" ref="E179:E193">E178+SUM(B179:D179)</f>
        <v>14579.195845003755</v>
      </c>
    </row>
    <row r="180" spans="1:5" ht="8.25" customHeight="1" hidden="1" outlineLevel="1">
      <c r="A180" s="26">
        <v>37</v>
      </c>
      <c r="B180" s="27">
        <f t="shared" si="12"/>
        <v>0</v>
      </c>
      <c r="C180" s="27">
        <f t="shared" si="13"/>
        <v>0</v>
      </c>
      <c r="D180" s="28">
        <f t="shared" si="16"/>
        <v>50.24744054223594</v>
      </c>
      <c r="E180" s="27">
        <f t="shared" si="17"/>
        <v>14629.44328554599</v>
      </c>
    </row>
    <row r="181" spans="1:5" ht="8.25" customHeight="1" hidden="1" outlineLevel="1">
      <c r="A181" s="26">
        <v>38</v>
      </c>
      <c r="B181" s="27">
        <f t="shared" si="12"/>
        <v>0</v>
      </c>
      <c r="C181" s="27">
        <f t="shared" si="13"/>
        <v>0</v>
      </c>
      <c r="D181" s="28">
        <f t="shared" si="16"/>
        <v>48.78392285653975</v>
      </c>
      <c r="E181" s="27">
        <f t="shared" si="17"/>
        <v>14678.22720840253</v>
      </c>
    </row>
    <row r="182" spans="1:5" ht="8.25" customHeight="1" hidden="1" outlineLevel="1">
      <c r="A182" s="26">
        <v>39</v>
      </c>
      <c r="B182" s="27">
        <f t="shared" si="12"/>
        <v>0</v>
      </c>
      <c r="C182" s="27">
        <f t="shared" si="13"/>
        <v>0</v>
      </c>
      <c r="D182" s="28">
        <f t="shared" si="16"/>
        <v>47.36303189955315</v>
      </c>
      <c r="E182" s="27">
        <f t="shared" si="17"/>
        <v>14725.590240302083</v>
      </c>
    </row>
    <row r="183" spans="1:5" ht="8.25" customHeight="1" hidden="1" outlineLevel="1">
      <c r="A183" s="26">
        <v>40</v>
      </c>
      <c r="B183" s="27">
        <f t="shared" si="12"/>
        <v>0</v>
      </c>
      <c r="C183" s="27">
        <f t="shared" si="13"/>
        <v>0</v>
      </c>
      <c r="D183" s="28">
        <f t="shared" si="16"/>
        <v>45.983526116071026</v>
      </c>
      <c r="E183" s="27">
        <f t="shared" si="17"/>
        <v>14771.573766418154</v>
      </c>
    </row>
    <row r="184" spans="1:5" ht="8.25" customHeight="1" hidden="1" outlineLevel="1">
      <c r="A184" s="26">
        <v>41</v>
      </c>
      <c r="B184" s="27">
        <f t="shared" si="12"/>
        <v>766.3921019345171</v>
      </c>
      <c r="D184" s="28">
        <f t="shared" si="16"/>
        <v>44.644200112690314</v>
      </c>
      <c r="E184" s="27">
        <f t="shared" si="17"/>
        <v>15582.610068465361</v>
      </c>
    </row>
    <row r="185" spans="1:5" ht="8.25" customHeight="1" hidden="1" outlineLevel="1">
      <c r="A185" s="26">
        <v>42</v>
      </c>
      <c r="B185" s="27">
        <f t="shared" si="12"/>
        <v>0</v>
      </c>
      <c r="D185" s="28">
        <f t="shared" si="16"/>
        <v>43.3438836045537</v>
      </c>
      <c r="E185" s="27">
        <f t="shared" si="17"/>
        <v>15625.953952069915</v>
      </c>
    </row>
    <row r="186" spans="1:5" ht="8.25" customHeight="1" hidden="1" outlineLevel="1">
      <c r="A186" s="26">
        <v>43</v>
      </c>
      <c r="B186" s="27">
        <f t="shared" si="12"/>
        <v>0</v>
      </c>
      <c r="D186" s="28">
        <f t="shared" si="16"/>
        <v>42.08144039277059</v>
      </c>
      <c r="E186" s="27">
        <f t="shared" si="17"/>
        <v>15668.035392462685</v>
      </c>
    </row>
    <row r="187" spans="1:5" ht="8.25" customHeight="1" hidden="1" outlineLevel="1">
      <c r="A187" s="26">
        <v>44</v>
      </c>
      <c r="B187" s="27">
        <f t="shared" si="12"/>
        <v>0</v>
      </c>
      <c r="D187" s="28">
        <f t="shared" si="16"/>
        <v>40.85576737162194</v>
      </c>
      <c r="E187" s="27">
        <f t="shared" si="17"/>
        <v>15708.891159834307</v>
      </c>
    </row>
    <row r="188" spans="1:5" ht="8.25" customHeight="1" hidden="1" outlineLevel="1">
      <c r="A188" s="26">
        <v>45</v>
      </c>
      <c r="B188" s="27">
        <f t="shared" si="12"/>
        <v>0</v>
      </c>
      <c r="D188" s="28">
        <f t="shared" si="16"/>
        <v>39.665793564681486</v>
      </c>
      <c r="E188" s="27">
        <f t="shared" si="17"/>
        <v>15748.55695339899</v>
      </c>
    </row>
    <row r="189" spans="1:5" ht="8.25" customHeight="1" hidden="1" outlineLevel="1">
      <c r="A189" s="26">
        <v>46</v>
      </c>
      <c r="B189" s="27">
        <f t="shared" si="12"/>
        <v>0</v>
      </c>
      <c r="D189" s="28">
        <f t="shared" si="16"/>
        <v>38.51047918901115</v>
      </c>
      <c r="E189" s="27">
        <f t="shared" si="17"/>
        <v>15787.067432588</v>
      </c>
    </row>
    <row r="190" spans="1:5" ht="8.25" customHeight="1" hidden="1" outlineLevel="1">
      <c r="A190" s="26">
        <v>47</v>
      </c>
      <c r="B190" s="27">
        <f t="shared" si="12"/>
        <v>0</v>
      </c>
      <c r="D190" s="28">
        <f t="shared" si="16"/>
        <v>37.388814746612766</v>
      </c>
      <c r="E190" s="27">
        <f t="shared" si="17"/>
        <v>15824.456247334614</v>
      </c>
    </row>
    <row r="191" spans="1:5" ht="8.25" customHeight="1" hidden="1" outlineLevel="1">
      <c r="A191" s="26">
        <v>48</v>
      </c>
      <c r="B191" s="27">
        <f t="shared" si="12"/>
        <v>0</v>
      </c>
      <c r="D191" s="28">
        <f t="shared" si="16"/>
        <v>36.2998201423425</v>
      </c>
      <c r="E191" s="27">
        <f t="shared" si="17"/>
        <v>15860.756067476957</v>
      </c>
    </row>
    <row r="192" spans="1:5" ht="8.25" customHeight="1" hidden="1" outlineLevel="1">
      <c r="A192" s="26">
        <v>49</v>
      </c>
      <c r="B192" s="27">
        <f t="shared" si="12"/>
        <v>0</v>
      </c>
      <c r="D192" s="28">
        <f t="shared" si="16"/>
        <v>35.24254382751699</v>
      </c>
      <c r="E192" s="27">
        <f t="shared" si="17"/>
        <v>15895.998611304474</v>
      </c>
    </row>
    <row r="193" spans="1:5" ht="8.25" customHeight="1" hidden="1" outlineLevel="1">
      <c r="A193" s="26">
        <v>50</v>
      </c>
      <c r="B193" s="27">
        <f t="shared" si="12"/>
        <v>0</v>
      </c>
      <c r="D193" s="28">
        <f t="shared" si="16"/>
        <v>34.216061968463094</v>
      </c>
      <c r="E193" s="27">
        <f t="shared" si="17"/>
        <v>15930.214673272938</v>
      </c>
    </row>
    <row r="194" ht="8.25" customHeight="1" hidden="1" outlineLevel="1">
      <c r="D194" s="28">
        <f>SUM(D144:D193)</f>
        <v>3859.4646010512333</v>
      </c>
    </row>
    <row r="195" ht="8.25" customHeight="1" hidden="1" outlineLevel="1">
      <c r="D195" s="28"/>
    </row>
    <row r="196" ht="8.25" customHeight="1" hidden="1" outlineLevel="1">
      <c r="D196" s="28"/>
    </row>
    <row r="197" ht="8.25" customHeight="1" hidden="1" outlineLevel="1"/>
    <row r="198" spans="1:5" ht="8.25" customHeight="1" hidden="1" outlineLevel="1">
      <c r="A198" s="26" t="s">
        <v>37</v>
      </c>
      <c r="B198" s="29" t="s">
        <v>38</v>
      </c>
      <c r="C198" s="29" t="s">
        <v>39</v>
      </c>
      <c r="D198" s="29" t="s">
        <v>40</v>
      </c>
      <c r="E198" s="51" t="str">
        <f>H57</f>
        <v>Sonstiges</v>
      </c>
    </row>
    <row r="199" spans="1:5" ht="8.25" customHeight="1" hidden="1" outlineLevel="1">
      <c r="A199" s="26">
        <v>1</v>
      </c>
      <c r="B199" s="27">
        <f>D61+D65</f>
        <v>8500</v>
      </c>
      <c r="C199" s="27">
        <f>D69</f>
        <v>0</v>
      </c>
      <c r="D199" s="28">
        <f aca="true" t="shared" si="18" ref="D199:D238">$E$60*(1/((1+Zinsfuß)^A199))</f>
        <v>43.689320388349515</v>
      </c>
      <c r="E199" s="27">
        <f>SUM(B199:D199)</f>
        <v>8543.68932038835</v>
      </c>
    </row>
    <row r="200" spans="1:5" ht="8.25" customHeight="1" hidden="1" outlineLevel="1">
      <c r="A200" s="26">
        <v>2</v>
      </c>
      <c r="B200" s="27">
        <f aca="true" t="shared" si="19" ref="B200:B248">IF(OR((A199/Nutz_Kanal)=1,(A199/Nutz_Kanal)=2),((1/(1+Zinsfuß)^A199))*$D$61,0)+IF(OR((A199/Nutz_PS_baul)=1,(A199/Nutz_PS_baul)=2,(A199/Nutz_PS_baul)=3,(A199/Nutz_PS_baul)=4),((1/(1+Zinsfuß)^A199))*$D$63,0)+IF(OR((A199/Nutz_PS_masch)=1,(A199/Nutz_PS_masch)=2,(A199/Nutz_PS_masch)=3,(A199/Nutz_PS_masch)=4),((1/(1+Zinsfuß)^A199))*$D$64,0)</f>
        <v>0</v>
      </c>
      <c r="C200" s="27">
        <f aca="true" t="shared" si="20" ref="C200:C238">IF(OR(($A199/Nutz_ARA_baul)=1,($A199/Nutz_ARA_baul)=2,($A199/Nutz_ARA_baul)=3,($A199/Nutz_ARA_baul)=4),((1/(1+Zinsfuß)^$A199))*$D$67,0)+IF(OR(($A199/Nutz_ARA_masch)=1,($A199/Nutz_ARA_masch)=2,($A199/Nutz_ARA_masch)=3,($A199/Nutz_ARA_masch)=4,($A199/Nutz_ARA_masch)=5),((1/(1+Zinsfuß)^$A199))*($D$68),0)</f>
        <v>0</v>
      </c>
      <c r="D200" s="28">
        <f t="shared" si="18"/>
        <v>42.41681591101894</v>
      </c>
      <c r="E200" s="27">
        <f aca="true" t="shared" si="21" ref="E200:E215">E199+SUM(B200:D200)</f>
        <v>8586.10613629937</v>
      </c>
    </row>
    <row r="201" spans="1:5" ht="8.25" customHeight="1" hidden="1" outlineLevel="1">
      <c r="A201" s="26">
        <v>3</v>
      </c>
      <c r="B201" s="27">
        <f t="shared" si="19"/>
        <v>0</v>
      </c>
      <c r="C201" s="27">
        <f t="shared" si="20"/>
        <v>0</v>
      </c>
      <c r="D201" s="28">
        <f t="shared" si="18"/>
        <v>41.18137467089218</v>
      </c>
      <c r="E201" s="27">
        <f t="shared" si="21"/>
        <v>8627.287510970262</v>
      </c>
    </row>
    <row r="202" spans="1:5" ht="8.25" customHeight="1" hidden="1" outlineLevel="1">
      <c r="A202" s="26">
        <v>4</v>
      </c>
      <c r="B202" s="27">
        <f t="shared" si="19"/>
        <v>0</v>
      </c>
      <c r="C202" s="27">
        <f t="shared" si="20"/>
        <v>0</v>
      </c>
      <c r="D202" s="28">
        <f t="shared" si="18"/>
        <v>39.981917156206</v>
      </c>
      <c r="E202" s="27">
        <f t="shared" si="21"/>
        <v>8667.269428126468</v>
      </c>
    </row>
    <row r="203" spans="1:5" ht="8.25" customHeight="1" hidden="1" outlineLevel="1">
      <c r="A203" s="26">
        <v>5</v>
      </c>
      <c r="B203" s="27">
        <f t="shared" si="19"/>
        <v>0</v>
      </c>
      <c r="C203" s="27">
        <f t="shared" si="20"/>
        <v>0</v>
      </c>
      <c r="D203" s="28">
        <f t="shared" si="18"/>
        <v>38.81739529728738</v>
      </c>
      <c r="E203" s="27">
        <f t="shared" si="21"/>
        <v>8706.086823423755</v>
      </c>
    </row>
    <row r="204" spans="1:5" ht="8.25" customHeight="1" hidden="1" outlineLevel="1">
      <c r="A204" s="26">
        <v>6</v>
      </c>
      <c r="B204" s="27">
        <f t="shared" si="19"/>
        <v>0</v>
      </c>
      <c r="C204" s="27">
        <f t="shared" si="20"/>
        <v>0</v>
      </c>
      <c r="D204" s="28">
        <f t="shared" si="18"/>
        <v>37.68679155076445</v>
      </c>
      <c r="E204" s="27">
        <f t="shared" si="21"/>
        <v>8743.77361497452</v>
      </c>
    </row>
    <row r="205" spans="1:5" ht="8.25" customHeight="1" hidden="1" outlineLevel="1">
      <c r="A205" s="26">
        <v>7</v>
      </c>
      <c r="B205" s="27">
        <f t="shared" si="19"/>
        <v>0</v>
      </c>
      <c r="C205" s="27">
        <f t="shared" si="20"/>
        <v>0</v>
      </c>
      <c r="D205" s="28">
        <f t="shared" si="18"/>
        <v>36.58911801045092</v>
      </c>
      <c r="E205" s="27">
        <f t="shared" si="21"/>
        <v>8780.362732984971</v>
      </c>
    </row>
    <row r="206" spans="1:5" ht="8.25" customHeight="1" hidden="1" outlineLevel="1">
      <c r="A206" s="26">
        <v>8</v>
      </c>
      <c r="B206" s="27">
        <f t="shared" si="19"/>
        <v>0</v>
      </c>
      <c r="C206" s="27">
        <f t="shared" si="20"/>
        <v>0</v>
      </c>
      <c r="D206" s="28">
        <f t="shared" si="18"/>
        <v>35.523415544127104</v>
      </c>
      <c r="E206" s="27">
        <f t="shared" si="21"/>
        <v>8815.886148529098</v>
      </c>
    </row>
    <row r="207" spans="1:5" ht="8.25" customHeight="1" hidden="1" outlineLevel="1">
      <c r="A207" s="26">
        <v>9</v>
      </c>
      <c r="B207" s="27">
        <f t="shared" si="19"/>
        <v>0</v>
      </c>
      <c r="C207" s="27">
        <f t="shared" si="20"/>
        <v>0</v>
      </c>
      <c r="D207" s="28">
        <f t="shared" si="18"/>
        <v>34.48875295546321</v>
      </c>
      <c r="E207" s="27">
        <f t="shared" si="21"/>
        <v>8850.374901484562</v>
      </c>
    </row>
    <row r="208" spans="1:5" ht="8.25" customHeight="1" hidden="1" outlineLevel="1">
      <c r="A208" s="26">
        <v>10</v>
      </c>
      <c r="B208" s="27">
        <f t="shared" si="19"/>
        <v>0</v>
      </c>
      <c r="C208" s="27">
        <f t="shared" si="20"/>
        <v>0</v>
      </c>
      <c r="D208" s="28">
        <f t="shared" si="18"/>
        <v>33.484226170352635</v>
      </c>
      <c r="E208" s="27">
        <f t="shared" si="21"/>
        <v>8883.859127654914</v>
      </c>
    </row>
    <row r="209" spans="1:5" ht="8.25" customHeight="1" hidden="1" outlineLevel="1">
      <c r="A209" s="26">
        <v>11</v>
      </c>
      <c r="B209" s="27">
        <f t="shared" si="19"/>
        <v>2604.328702138538</v>
      </c>
      <c r="C209" s="27">
        <f t="shared" si="20"/>
        <v>0</v>
      </c>
      <c r="D209" s="28">
        <f t="shared" si="18"/>
        <v>32.50895744694431</v>
      </c>
      <c r="E209" s="27">
        <f t="shared" si="21"/>
        <v>11520.696787240397</v>
      </c>
    </row>
    <row r="210" spans="1:5" ht="8.25" customHeight="1" hidden="1" outlineLevel="1">
      <c r="A210" s="26">
        <v>12</v>
      </c>
      <c r="B210" s="27">
        <f t="shared" si="19"/>
        <v>0</v>
      </c>
      <c r="C210" s="27">
        <f t="shared" si="20"/>
        <v>0</v>
      </c>
      <c r="D210" s="28">
        <f t="shared" si="18"/>
        <v>31.562094608683797</v>
      </c>
      <c r="E210" s="27">
        <f t="shared" si="21"/>
        <v>11552.25888184908</v>
      </c>
    </row>
    <row r="211" spans="1:5" ht="8.25" customHeight="1" hidden="1" outlineLevel="1">
      <c r="A211" s="26">
        <v>13</v>
      </c>
      <c r="B211" s="27">
        <f t="shared" si="19"/>
        <v>0</v>
      </c>
      <c r="C211" s="27">
        <f t="shared" si="20"/>
        <v>0</v>
      </c>
      <c r="D211" s="28">
        <f t="shared" si="18"/>
        <v>30.642810299693007</v>
      </c>
      <c r="E211" s="27">
        <f t="shared" si="21"/>
        <v>11582.901692148773</v>
      </c>
    </row>
    <row r="212" spans="1:5" ht="8.25" customHeight="1" hidden="1" outlineLevel="1">
      <c r="A212" s="26">
        <v>14</v>
      </c>
      <c r="B212" s="27">
        <f t="shared" si="19"/>
        <v>0</v>
      </c>
      <c r="C212" s="27">
        <f t="shared" si="20"/>
        <v>0</v>
      </c>
      <c r="D212" s="28">
        <f t="shared" si="18"/>
        <v>29.750301261837865</v>
      </c>
      <c r="E212" s="27">
        <f t="shared" si="21"/>
        <v>11612.65199341061</v>
      </c>
    </row>
    <row r="213" spans="1:5" ht="8.25" customHeight="1" hidden="1" outlineLevel="1">
      <c r="A213" s="26">
        <v>15</v>
      </c>
      <c r="B213" s="27">
        <f t="shared" si="19"/>
        <v>0</v>
      </c>
      <c r="C213" s="27">
        <f t="shared" si="20"/>
        <v>0</v>
      </c>
      <c r="D213" s="28">
        <f t="shared" si="18"/>
        <v>28.883787632852293</v>
      </c>
      <c r="E213" s="27">
        <f t="shared" si="21"/>
        <v>11641.535781043463</v>
      </c>
    </row>
    <row r="214" spans="1:5" ht="8.25" customHeight="1" hidden="1" outlineLevel="1">
      <c r="A214" s="26">
        <v>16</v>
      </c>
      <c r="B214" s="27">
        <f t="shared" si="19"/>
        <v>0</v>
      </c>
      <c r="C214" s="27">
        <f t="shared" si="20"/>
        <v>0</v>
      </c>
      <c r="D214" s="28">
        <f t="shared" si="18"/>
        <v>28.042512264905145</v>
      </c>
      <c r="E214" s="27">
        <f t="shared" si="21"/>
        <v>11669.578293308368</v>
      </c>
    </row>
    <row r="215" spans="1:5" ht="8.25" customHeight="1" hidden="1" outlineLevel="1">
      <c r="A215" s="26">
        <v>17</v>
      </c>
      <c r="B215" s="27">
        <f t="shared" si="19"/>
        <v>0</v>
      </c>
      <c r="C215" s="27">
        <f t="shared" si="20"/>
        <v>0</v>
      </c>
      <c r="D215" s="28">
        <f t="shared" si="18"/>
        <v>27.225740063014705</v>
      </c>
      <c r="E215" s="27">
        <f t="shared" si="21"/>
        <v>11696.804033371383</v>
      </c>
    </row>
    <row r="216" spans="1:5" ht="8.25" customHeight="1" hidden="1" outlineLevel="1">
      <c r="A216" s="26">
        <v>18</v>
      </c>
      <c r="B216" s="27">
        <f t="shared" si="19"/>
        <v>0</v>
      </c>
      <c r="C216" s="27">
        <f t="shared" si="20"/>
        <v>0</v>
      </c>
      <c r="D216" s="28">
        <f t="shared" si="18"/>
        <v>26.43275734273272</v>
      </c>
      <c r="E216" s="27">
        <f aca="true" t="shared" si="22" ref="E216:E231">E215+SUM(B216:D216)</f>
        <v>11723.236790714116</v>
      </c>
    </row>
    <row r="217" spans="1:5" ht="8.25" customHeight="1" hidden="1" outlineLevel="1">
      <c r="A217" s="26">
        <v>19</v>
      </c>
      <c r="B217" s="27">
        <f t="shared" si="19"/>
        <v>0</v>
      </c>
      <c r="C217" s="27">
        <f t="shared" si="20"/>
        <v>0</v>
      </c>
      <c r="D217" s="28">
        <f t="shared" si="18"/>
        <v>25.662871206536625</v>
      </c>
      <c r="E217" s="27">
        <f t="shared" si="22"/>
        <v>11748.899661920652</v>
      </c>
    </row>
    <row r="218" spans="1:5" ht="8.25" customHeight="1" hidden="1" outlineLevel="1">
      <c r="A218" s="26">
        <v>20</v>
      </c>
      <c r="B218" s="27">
        <f t="shared" si="19"/>
        <v>0</v>
      </c>
      <c r="C218" s="27">
        <f t="shared" si="20"/>
        <v>0</v>
      </c>
      <c r="D218" s="28">
        <f t="shared" si="18"/>
        <v>24.915408938385074</v>
      </c>
      <c r="E218" s="27">
        <f t="shared" si="22"/>
        <v>11773.815070859036</v>
      </c>
    </row>
    <row r="219" spans="1:5" ht="8.25" customHeight="1" hidden="1" outlineLevel="1">
      <c r="A219" s="26">
        <v>21</v>
      </c>
      <c r="B219" s="27">
        <f t="shared" si="19"/>
        <v>1937.8651396521723</v>
      </c>
      <c r="C219" s="27">
        <f t="shared" si="20"/>
        <v>0</v>
      </c>
      <c r="D219" s="28">
        <f t="shared" si="18"/>
        <v>24.18971741590784</v>
      </c>
      <c r="E219" s="27">
        <f t="shared" si="22"/>
        <v>13735.869927927117</v>
      </c>
    </row>
    <row r="220" spans="1:5" ht="8.25" customHeight="1" hidden="1" outlineLevel="1">
      <c r="A220" s="26">
        <v>22</v>
      </c>
      <c r="B220" s="27">
        <f t="shared" si="19"/>
        <v>0</v>
      </c>
      <c r="C220" s="27">
        <f t="shared" si="20"/>
        <v>0</v>
      </c>
      <c r="D220" s="28">
        <f t="shared" si="18"/>
        <v>23.48516253971635</v>
      </c>
      <c r="E220" s="27">
        <f t="shared" si="22"/>
        <v>13759.355090466834</v>
      </c>
    </row>
    <row r="221" spans="1:5" ht="8.25" customHeight="1" hidden="1" outlineLevel="1">
      <c r="A221" s="26">
        <v>23</v>
      </c>
      <c r="B221" s="27">
        <f t="shared" si="19"/>
        <v>0</v>
      </c>
      <c r="C221" s="27">
        <f t="shared" si="20"/>
        <v>0</v>
      </c>
      <c r="D221" s="28">
        <f t="shared" si="18"/>
        <v>22.80112867933626</v>
      </c>
      <c r="E221" s="27">
        <f t="shared" si="22"/>
        <v>13782.15621914617</v>
      </c>
    </row>
    <row r="222" spans="1:5" ht="8.25" customHeight="1" hidden="1" outlineLevel="1">
      <c r="A222" s="26">
        <v>24</v>
      </c>
      <c r="B222" s="27">
        <f t="shared" si="19"/>
        <v>0</v>
      </c>
      <c r="C222" s="27">
        <f t="shared" si="20"/>
        <v>0</v>
      </c>
      <c r="D222" s="28">
        <f t="shared" si="18"/>
        <v>22.137018135277923</v>
      </c>
      <c r="E222" s="27">
        <f t="shared" si="22"/>
        <v>13804.293237281448</v>
      </c>
    </row>
    <row r="223" spans="1:5" ht="8.25" customHeight="1" hidden="1" outlineLevel="1">
      <c r="A223" s="26">
        <v>25</v>
      </c>
      <c r="B223" s="27">
        <f t="shared" si="19"/>
        <v>0</v>
      </c>
      <c r="C223" s="27">
        <f t="shared" si="20"/>
        <v>0</v>
      </c>
      <c r="D223" s="28">
        <f t="shared" si="18"/>
        <v>21.492250616774683</v>
      </c>
      <c r="E223" s="27">
        <f t="shared" si="22"/>
        <v>13825.785487898223</v>
      </c>
    </row>
    <row r="224" spans="1:5" ht="8.25" customHeight="1" hidden="1" outlineLevel="1">
      <c r="A224" s="26">
        <v>26</v>
      </c>
      <c r="B224" s="27">
        <f t="shared" si="19"/>
        <v>0</v>
      </c>
      <c r="C224" s="27">
        <f t="shared" si="20"/>
        <v>0</v>
      </c>
      <c r="D224" s="28">
        <f t="shared" si="18"/>
        <v>20.8662627347327</v>
      </c>
      <c r="E224" s="27">
        <f t="shared" si="22"/>
        <v>13846.651750632956</v>
      </c>
    </row>
    <row r="225" spans="1:5" ht="8.25" customHeight="1" hidden="1" outlineLevel="1">
      <c r="A225" s="26">
        <v>27</v>
      </c>
      <c r="B225" s="27">
        <f t="shared" si="19"/>
        <v>0</v>
      </c>
      <c r="C225" s="27">
        <f t="shared" si="20"/>
        <v>0</v>
      </c>
      <c r="D225" s="28">
        <f t="shared" si="18"/>
        <v>20.258507509449228</v>
      </c>
      <c r="E225" s="27">
        <f t="shared" si="22"/>
        <v>13866.910258142405</v>
      </c>
    </row>
    <row r="226" spans="1:5" ht="8.25" customHeight="1" hidden="1" outlineLevel="1">
      <c r="A226" s="26">
        <v>28</v>
      </c>
      <c r="B226" s="27">
        <f t="shared" si="19"/>
        <v>0</v>
      </c>
      <c r="C226" s="27">
        <f t="shared" si="20"/>
        <v>0</v>
      </c>
      <c r="D226" s="28">
        <f t="shared" si="18"/>
        <v>19.668453892669152</v>
      </c>
      <c r="E226" s="27">
        <f t="shared" si="22"/>
        <v>13886.578712035074</v>
      </c>
    </row>
    <row r="227" spans="1:5" ht="8.25" customHeight="1" hidden="1" outlineLevel="1">
      <c r="A227" s="26">
        <v>29</v>
      </c>
      <c r="B227" s="27">
        <f t="shared" si="19"/>
        <v>0</v>
      </c>
      <c r="C227" s="27">
        <f t="shared" si="20"/>
        <v>0</v>
      </c>
      <c r="D227" s="28">
        <f t="shared" si="18"/>
        <v>19.095586303562285</v>
      </c>
      <c r="E227" s="27">
        <f t="shared" si="22"/>
        <v>13905.674298338636</v>
      </c>
    </row>
    <row r="228" spans="1:5" ht="8.25" customHeight="1" hidden="1" outlineLevel="1">
      <c r="A228" s="26">
        <v>30</v>
      </c>
      <c r="B228" s="27">
        <f t="shared" si="19"/>
        <v>0</v>
      </c>
      <c r="C228" s="27">
        <f t="shared" si="20"/>
        <v>0</v>
      </c>
      <c r="D228" s="28">
        <f t="shared" si="18"/>
        <v>18.53940417821581</v>
      </c>
      <c r="E228" s="27">
        <f t="shared" si="22"/>
        <v>13924.213702516852</v>
      </c>
    </row>
    <row r="229" spans="1:5" ht="8.25" customHeight="1" hidden="1" outlineLevel="1">
      <c r="A229" s="26">
        <v>31</v>
      </c>
      <c r="B229" s="27">
        <f t="shared" si="19"/>
        <v>2883.9073166113485</v>
      </c>
      <c r="C229" s="27">
        <f t="shared" si="20"/>
        <v>0</v>
      </c>
      <c r="D229" s="28">
        <f t="shared" si="18"/>
        <v>17.999421532248356</v>
      </c>
      <c r="E229" s="27">
        <f t="shared" si="22"/>
        <v>16826.12044066045</v>
      </c>
    </row>
    <row r="230" spans="1:5" ht="8.25" customHeight="1" hidden="1" outlineLevel="1">
      <c r="A230" s="26">
        <v>32</v>
      </c>
      <c r="B230" s="27">
        <f t="shared" si="19"/>
        <v>0</v>
      </c>
      <c r="C230" s="27">
        <f t="shared" si="20"/>
        <v>0</v>
      </c>
      <c r="D230" s="28">
        <f t="shared" si="18"/>
        <v>17.475166536163456</v>
      </c>
      <c r="E230" s="27">
        <f t="shared" si="22"/>
        <v>16843.59560719661</v>
      </c>
    </row>
    <row r="231" spans="1:5" ht="8.25" customHeight="1" hidden="1" outlineLevel="1">
      <c r="A231" s="26">
        <v>33</v>
      </c>
      <c r="B231" s="27">
        <f t="shared" si="19"/>
        <v>0</v>
      </c>
      <c r="C231" s="27">
        <f t="shared" si="20"/>
        <v>0</v>
      </c>
      <c r="D231" s="28">
        <f t="shared" si="18"/>
        <v>16.966181103071317</v>
      </c>
      <c r="E231" s="27">
        <f t="shared" si="22"/>
        <v>16860.56178829968</v>
      </c>
    </row>
    <row r="232" spans="1:5" ht="8.25" customHeight="1" hidden="1" outlineLevel="1">
      <c r="A232" s="26">
        <v>34</v>
      </c>
      <c r="B232" s="27">
        <f t="shared" si="19"/>
        <v>0</v>
      </c>
      <c r="C232" s="27">
        <f t="shared" si="20"/>
        <v>0</v>
      </c>
      <c r="D232" s="28">
        <f t="shared" si="18"/>
        <v>16.472020488418757</v>
      </c>
      <c r="E232" s="27">
        <f aca="true" t="shared" si="23" ref="E232:E238">E231+SUM(B232:D232)</f>
        <v>16877.0338087881</v>
      </c>
    </row>
    <row r="233" spans="1:5" ht="8.25" customHeight="1" hidden="1" outlineLevel="1">
      <c r="A233" s="26">
        <v>35</v>
      </c>
      <c r="B233" s="27">
        <f t="shared" si="19"/>
        <v>0</v>
      </c>
      <c r="C233" s="27">
        <f t="shared" si="20"/>
        <v>0</v>
      </c>
      <c r="D233" s="28">
        <f t="shared" si="18"/>
        <v>15.99225290137743</v>
      </c>
      <c r="E233" s="27">
        <f t="shared" si="23"/>
        <v>16893.026061689478</v>
      </c>
    </row>
    <row r="234" spans="1:5" ht="8.25" customHeight="1" hidden="1" outlineLevel="1">
      <c r="A234" s="26">
        <v>36</v>
      </c>
      <c r="B234" s="27">
        <f t="shared" si="19"/>
        <v>0</v>
      </c>
      <c r="C234" s="27">
        <f t="shared" si="20"/>
        <v>0</v>
      </c>
      <c r="D234" s="28">
        <f t="shared" si="18"/>
        <v>15.526459127550904</v>
      </c>
      <c r="E234" s="27">
        <f t="shared" si="23"/>
        <v>16908.55252081703</v>
      </c>
    </row>
    <row r="235" spans="1:5" ht="8.25" customHeight="1" hidden="1" outlineLevel="1">
      <c r="A235" s="26">
        <v>37</v>
      </c>
      <c r="B235" s="27">
        <f t="shared" si="19"/>
        <v>0</v>
      </c>
      <c r="C235" s="27">
        <f t="shared" si="20"/>
        <v>0</v>
      </c>
      <c r="D235" s="28">
        <f t="shared" si="18"/>
        <v>15.074232162670782</v>
      </c>
      <c r="E235" s="27">
        <f t="shared" si="23"/>
        <v>16923.6267529797</v>
      </c>
    </row>
    <row r="236" spans="1:5" ht="8.25" customHeight="1" hidden="1" outlineLevel="1">
      <c r="A236" s="26">
        <v>38</v>
      </c>
      <c r="B236" s="27">
        <f t="shared" si="19"/>
        <v>0</v>
      </c>
      <c r="C236" s="27">
        <f t="shared" si="20"/>
        <v>0</v>
      </c>
      <c r="D236" s="28">
        <f t="shared" si="18"/>
        <v>14.635176856961927</v>
      </c>
      <c r="E236" s="27">
        <f t="shared" si="23"/>
        <v>16938.261929836663</v>
      </c>
    </row>
    <row r="237" spans="1:5" ht="8.25" customHeight="1" hidden="1" outlineLevel="1">
      <c r="A237" s="26">
        <v>39</v>
      </c>
      <c r="B237" s="27">
        <f t="shared" si="19"/>
        <v>0</v>
      </c>
      <c r="C237" s="27">
        <f t="shared" si="20"/>
        <v>0</v>
      </c>
      <c r="D237" s="28">
        <f t="shared" si="18"/>
        <v>14.208909569865945</v>
      </c>
      <c r="E237" s="27">
        <f t="shared" si="23"/>
        <v>16952.470839406527</v>
      </c>
    </row>
    <row r="238" spans="1:5" ht="8.25" customHeight="1" hidden="1" outlineLevel="1">
      <c r="A238" s="26">
        <v>40</v>
      </c>
      <c r="B238" s="27">
        <f t="shared" si="19"/>
        <v>0</v>
      </c>
      <c r="C238" s="27">
        <f t="shared" si="20"/>
        <v>0</v>
      </c>
      <c r="D238" s="28">
        <f t="shared" si="18"/>
        <v>13.795057834821309</v>
      </c>
      <c r="E238" s="27">
        <f t="shared" si="23"/>
        <v>16966.26589724135</v>
      </c>
    </row>
    <row r="239" spans="1:5" ht="8.25" customHeight="1" hidden="1" outlineLevel="1">
      <c r="A239" s="26">
        <v>41</v>
      </c>
      <c r="B239" s="27">
        <f t="shared" si="19"/>
        <v>1072.948942708324</v>
      </c>
      <c r="D239" s="28">
        <f aca="true" t="shared" si="24" ref="D239:D248">$E$60*(1/((1+Zinsfuß)^A239))</f>
        <v>13.393260033807096</v>
      </c>
      <c r="E239" s="27">
        <f aca="true" t="shared" si="25" ref="E239:E248">E238+SUM(B239:D239)</f>
        <v>18052.60809998348</v>
      </c>
    </row>
    <row r="240" spans="1:5" ht="7.5" customHeight="1" hidden="1" outlineLevel="1">
      <c r="A240" s="26">
        <v>42</v>
      </c>
      <c r="B240" s="27">
        <f t="shared" si="19"/>
        <v>0</v>
      </c>
      <c r="D240" s="28">
        <f t="shared" si="24"/>
        <v>13.00316508136611</v>
      </c>
      <c r="E240" s="27">
        <f t="shared" si="25"/>
        <v>18065.611265064847</v>
      </c>
    </row>
    <row r="241" spans="1:5" ht="7.5" customHeight="1" hidden="1" outlineLevel="1">
      <c r="A241" s="26">
        <v>43</v>
      </c>
      <c r="B241" s="27">
        <f t="shared" si="19"/>
        <v>0</v>
      </c>
      <c r="D241" s="28">
        <f t="shared" si="24"/>
        <v>12.624432117831176</v>
      </c>
      <c r="E241" s="27">
        <f t="shared" si="25"/>
        <v>18078.235697182678</v>
      </c>
    </row>
    <row r="242" spans="1:5" ht="7.5" customHeight="1" hidden="1" outlineLevel="1">
      <c r="A242" s="26">
        <v>44</v>
      </c>
      <c r="B242" s="27">
        <f t="shared" si="19"/>
        <v>0</v>
      </c>
      <c r="D242" s="28">
        <f t="shared" si="24"/>
        <v>12.25673021148658</v>
      </c>
      <c r="E242" s="27">
        <f t="shared" si="25"/>
        <v>18090.492427394165</v>
      </c>
    </row>
    <row r="243" spans="1:5" ht="7.5" customHeight="1" hidden="1" outlineLevel="1">
      <c r="A243" s="26">
        <v>45</v>
      </c>
      <c r="B243" s="27">
        <f t="shared" si="19"/>
        <v>0</v>
      </c>
      <c r="D243" s="28">
        <f t="shared" si="24"/>
        <v>11.899738069404446</v>
      </c>
      <c r="E243" s="27">
        <f t="shared" si="25"/>
        <v>18102.39216546357</v>
      </c>
    </row>
    <row r="244" spans="1:5" ht="7.5" customHeight="1" hidden="1" outlineLevel="1">
      <c r="A244" s="26">
        <v>46</v>
      </c>
      <c r="B244" s="27">
        <f t="shared" si="19"/>
        <v>0</v>
      </c>
      <c r="D244" s="28">
        <f t="shared" si="24"/>
        <v>11.553143756703346</v>
      </c>
      <c r="E244" s="27">
        <f t="shared" si="25"/>
        <v>18113.945309220275</v>
      </c>
    </row>
    <row r="245" spans="1:5" ht="7.5" customHeight="1" hidden="1" outlineLevel="1">
      <c r="A245" s="26">
        <v>47</v>
      </c>
      <c r="B245" s="27">
        <f t="shared" si="19"/>
        <v>0</v>
      </c>
      <c r="D245" s="28">
        <f t="shared" si="24"/>
        <v>11.21664442398383</v>
      </c>
      <c r="E245" s="27">
        <f t="shared" si="25"/>
        <v>18125.16195364426</v>
      </c>
    </row>
    <row r="246" spans="1:5" ht="7.5" customHeight="1" hidden="1" outlineLevel="1">
      <c r="A246" s="26">
        <v>48</v>
      </c>
      <c r="B246" s="27">
        <f t="shared" si="19"/>
        <v>0</v>
      </c>
      <c r="D246" s="28">
        <f t="shared" si="24"/>
        <v>10.889946042702748</v>
      </c>
      <c r="E246" s="27">
        <f t="shared" si="25"/>
        <v>18136.05189968696</v>
      </c>
    </row>
    <row r="247" spans="1:5" ht="7.5" customHeight="1" hidden="1" outlineLevel="1">
      <c r="A247" s="26">
        <v>49</v>
      </c>
      <c r="B247" s="27">
        <f t="shared" si="19"/>
        <v>0</v>
      </c>
      <c r="D247" s="28">
        <f t="shared" si="24"/>
        <v>10.572763148255097</v>
      </c>
      <c r="E247" s="27">
        <f t="shared" si="25"/>
        <v>18146.624662835216</v>
      </c>
    </row>
    <row r="248" spans="1:5" ht="7.5" customHeight="1" hidden="1" outlineLevel="1">
      <c r="A248" s="26">
        <v>50</v>
      </c>
      <c r="B248" s="27">
        <f t="shared" si="19"/>
        <v>0</v>
      </c>
      <c r="D248" s="28">
        <f t="shared" si="24"/>
        <v>10.26481859053893</v>
      </c>
      <c r="E248" s="27">
        <f t="shared" si="25"/>
        <v>18156.889481425755</v>
      </c>
    </row>
    <row r="249" ht="9.75" hidden="1" outlineLevel="1">
      <c r="D249" s="28">
        <f>SUM(D199:D248)</f>
        <v>1157.83938031537</v>
      </c>
    </row>
    <row r="250" ht="9.75" collapsed="1"/>
  </sheetData>
  <printOptions/>
  <pageMargins left="1.01" right="0.77" top="0.66" bottom="0.7086614173228347" header="0.4" footer="0.4921259845"/>
  <pageSetup blackAndWhite="1" fitToHeight="1" fitToWidth="1" horizontalDpi="360" verticalDpi="360" orientation="portrait" paperSize="9" scale="96" r:id="rId4"/>
  <headerFooter alignWithMargins="0">
    <oddHeader xml:space="preserve">&amp;L&amp;F&amp;C&amp;A&amp;R Seite &amp;P   </oddHeader>
    <oddFooter>&amp;L&amp;T&amp;R&amp;D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ZT f KT u WW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PKBW easy</dc:title>
  <dc:subject>Variantenberechnung</dc:subject>
  <dc:creator>Dipl.-Ing. Reisner</dc:creator>
  <cp:keywords/>
  <dc:description/>
  <cp:lastModifiedBy>hierzer1</cp:lastModifiedBy>
  <cp:lastPrinted>2005-06-08T09:31:34Z</cp:lastPrinted>
  <dcterms:created xsi:type="dcterms:W3CDTF">1999-06-23T10:38:58Z</dcterms:created>
  <dcterms:modified xsi:type="dcterms:W3CDTF">2005-07-04T12:39:36Z</dcterms:modified>
  <cp:category/>
  <cp:version/>
  <cp:contentType/>
  <cp:contentStatus/>
  <cp:revision>50</cp:revision>
</cp:coreProperties>
</file>